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swiataj\Documents\aaa_ROCZNIK\2017\do Internetu\gotowe\"/>
    </mc:Choice>
  </mc:AlternateContent>
  <bookViews>
    <workbookView xWindow="120" yWindow="15" windowWidth="19020" windowHeight="11760"/>
  </bookViews>
  <sheets>
    <sheet name="Tabl.1" sheetId="1" r:id="rId1"/>
    <sheet name="Tabl.2" sheetId="2" r:id="rId2"/>
    <sheet name="Tabl.3" sheetId="3" r:id="rId3"/>
    <sheet name="Tabl.4" sheetId="17" r:id="rId4"/>
    <sheet name="Tabl.5" sheetId="18" r:id="rId5"/>
    <sheet name="Tabl.6" sheetId="19" r:id="rId6"/>
    <sheet name=" Tabl.7" sheetId="20" r:id="rId7"/>
  </sheets>
  <calcPr calcId="162913"/>
</workbook>
</file>

<file path=xl/calcChain.xml><?xml version="1.0" encoding="utf-8"?>
<calcChain xmlns="http://schemas.openxmlformats.org/spreadsheetml/2006/main">
  <c r="B100" i="19" l="1"/>
  <c r="B63" i="19"/>
  <c r="K30" i="20" l="1"/>
  <c r="J30" i="20"/>
  <c r="I30" i="20"/>
  <c r="H30" i="20"/>
  <c r="G30" i="20"/>
  <c r="F30" i="20"/>
  <c r="E30" i="20"/>
  <c r="K28" i="20"/>
  <c r="I28" i="20"/>
  <c r="H28" i="20"/>
  <c r="G28" i="20"/>
  <c r="F28" i="20"/>
  <c r="E28" i="20"/>
  <c r="K26" i="20"/>
  <c r="J26" i="20"/>
  <c r="I26" i="20"/>
  <c r="H26" i="20"/>
  <c r="G26" i="20"/>
  <c r="F26" i="20"/>
  <c r="E26" i="20"/>
  <c r="D26" i="20"/>
  <c r="K22" i="20"/>
  <c r="I22" i="20"/>
  <c r="H22" i="20"/>
  <c r="G22" i="20"/>
  <c r="F22" i="20"/>
  <c r="E22" i="20"/>
  <c r="K21" i="20"/>
  <c r="J21" i="20"/>
  <c r="I21" i="20"/>
  <c r="H21" i="20"/>
  <c r="G21" i="20"/>
  <c r="F21" i="20"/>
  <c r="E21" i="20"/>
  <c r="K16" i="20"/>
  <c r="I16" i="20"/>
  <c r="H16" i="20"/>
  <c r="G16" i="20"/>
  <c r="F16" i="20"/>
  <c r="E16" i="20"/>
  <c r="K11" i="20"/>
  <c r="J11" i="20"/>
  <c r="I11" i="20"/>
  <c r="H11" i="20"/>
  <c r="G11" i="20"/>
  <c r="F11" i="20"/>
  <c r="E11" i="20"/>
  <c r="D11" i="20"/>
  <c r="C11" i="20"/>
  <c r="B11" i="20"/>
  <c r="B116" i="19"/>
  <c r="B115" i="19"/>
  <c r="B113" i="19" s="1"/>
  <c r="G113" i="19"/>
  <c r="F113" i="19"/>
  <c r="E113" i="19"/>
  <c r="D113" i="19"/>
  <c r="C113" i="19"/>
  <c r="B111" i="19"/>
  <c r="B110" i="19"/>
  <c r="B109" i="19"/>
  <c r="G107" i="19"/>
  <c r="F107" i="19"/>
  <c r="E107" i="19"/>
  <c r="D107" i="19"/>
  <c r="C107" i="19"/>
  <c r="B105" i="19"/>
  <c r="B104" i="19"/>
  <c r="G102" i="19"/>
  <c r="F102" i="19"/>
  <c r="E102" i="19"/>
  <c r="D102" i="19"/>
  <c r="C102" i="19"/>
  <c r="B97" i="19"/>
  <c r="B96" i="19"/>
  <c r="B95" i="19"/>
  <c r="B94" i="19"/>
  <c r="G92" i="19"/>
  <c r="F92" i="19"/>
  <c r="E92" i="19"/>
  <c r="D92" i="19"/>
  <c r="C92" i="19"/>
  <c r="B90" i="19"/>
  <c r="B89" i="19"/>
  <c r="G87" i="19"/>
  <c r="F87" i="19"/>
  <c r="E87" i="19"/>
  <c r="D87" i="19"/>
  <c r="C87" i="19"/>
  <c r="B76" i="19"/>
  <c r="B75" i="19"/>
  <c r="B74" i="19"/>
  <c r="G72" i="19"/>
  <c r="F72" i="19"/>
  <c r="E72" i="19"/>
  <c r="D72" i="19"/>
  <c r="C72" i="19"/>
  <c r="B70" i="19"/>
  <c r="B69" i="19"/>
  <c r="B68" i="19"/>
  <c r="B67" i="19"/>
  <c r="G65" i="19"/>
  <c r="F65" i="19"/>
  <c r="E65" i="19"/>
  <c r="D65" i="19"/>
  <c r="C65" i="19"/>
  <c r="B60" i="19"/>
  <c r="B59" i="19"/>
  <c r="B58" i="19"/>
  <c r="B57" i="19"/>
  <c r="B56" i="19"/>
  <c r="B55" i="19"/>
  <c r="G53" i="19"/>
  <c r="F53" i="19"/>
  <c r="E53" i="19"/>
  <c r="D53" i="19"/>
  <c r="C53" i="19"/>
  <c r="B51" i="19"/>
  <c r="B50" i="19"/>
  <c r="B49" i="19"/>
  <c r="G47" i="19"/>
  <c r="F47" i="19"/>
  <c r="E47" i="19"/>
  <c r="D47" i="19"/>
  <c r="C47" i="19"/>
  <c r="B36" i="19"/>
  <c r="B35" i="19"/>
  <c r="B34" i="19"/>
  <c r="G32" i="19"/>
  <c r="F32" i="19"/>
  <c r="E32" i="19"/>
  <c r="D32" i="19"/>
  <c r="C32" i="19"/>
  <c r="B30" i="19"/>
  <c r="B29" i="19"/>
  <c r="G27" i="19"/>
  <c r="F27" i="19"/>
  <c r="E27" i="19"/>
  <c r="D27" i="19"/>
  <c r="C27" i="19"/>
  <c r="B25" i="19"/>
  <c r="B24" i="19"/>
  <c r="G22" i="19"/>
  <c r="F22" i="19"/>
  <c r="E22" i="19"/>
  <c r="D22" i="19"/>
  <c r="C22" i="19"/>
  <c r="B20" i="19"/>
  <c r="B19" i="19"/>
  <c r="B18" i="19"/>
  <c r="G16" i="19"/>
  <c r="F16" i="19"/>
  <c r="E16" i="19"/>
  <c r="D16" i="19"/>
  <c r="C16" i="19"/>
  <c r="B14" i="19"/>
  <c r="B13" i="19"/>
  <c r="B12" i="19"/>
  <c r="B11" i="19"/>
  <c r="G9" i="19"/>
  <c r="F9" i="19"/>
  <c r="E9" i="19"/>
  <c r="D9" i="19"/>
  <c r="C9" i="19"/>
  <c r="B87" i="19" l="1"/>
  <c r="B92" i="19"/>
  <c r="B32" i="19"/>
  <c r="B47" i="19"/>
  <c r="B27" i="19"/>
  <c r="B107" i="19"/>
  <c r="B22" i="19"/>
  <c r="B53" i="19"/>
  <c r="B65" i="19"/>
  <c r="B102" i="19"/>
  <c r="B9" i="19"/>
  <c r="B72" i="19"/>
  <c r="B16" i="19"/>
  <c r="N11" i="2" l="1"/>
</calcChain>
</file>

<file path=xl/sharedStrings.xml><?xml version="1.0" encoding="utf-8"?>
<sst xmlns="http://schemas.openxmlformats.org/spreadsheetml/2006/main" count="515" uniqueCount="270">
  <si>
    <t xml:space="preserve">                         ASCERTAINED CRIMES BY THE POLICE IN COMPLETED PREPARATORY</t>
  </si>
  <si>
    <t xml:space="preserve">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</si>
  <si>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</si>
  <si>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</si>
  <si>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</si>
  <si>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</si>
  <si>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</si>
  <si>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</si>
  <si>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</si>
  <si>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</si>
  <si>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</si>
  <si>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</si>
  <si>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</si>
  <si>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</si>
  <si>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</si>
  <si>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</si>
  <si>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</si>
  <si>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</si>
  <si>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                       W ZAKOŃCZONYCH POSTĘPOWANIACH PRZYGOTOWAWCZYCH  </t>
  </si>
  <si>
    <t xml:space="preserve">                       ASCERTAINED CRIMES BY THE  POLICE </t>
  </si>
  <si>
    <t xml:space="preserve">                           RATES OF DETECTABILITY OF DELINQUENTS IN ASCERTAINED CRIMES </t>
  </si>
  <si>
    <r>
      <t xml:space="preserve">Lp.
</t>
    </r>
    <r>
      <rPr>
        <i/>
        <sz val="10"/>
        <rFont val="Times New Roman CE"/>
        <family val="1"/>
        <charset val="238"/>
      </rPr>
      <t>No.</t>
    </r>
  </si>
  <si>
    <r>
      <t xml:space="preserve">WOJEWÓDZWA
</t>
    </r>
    <r>
      <rPr>
        <i/>
        <sz val="11"/>
        <rFont val="Times New Roman"/>
        <family val="1"/>
        <charset val="238"/>
      </rPr>
      <t>VOIVODSHIPS</t>
    </r>
  </si>
  <si>
    <r>
      <t xml:space="preserve">Ogółem
</t>
    </r>
    <r>
      <rPr>
        <i/>
        <sz val="10"/>
        <rFont val="Times New Roman"/>
        <family val="1"/>
        <charset val="238"/>
      </rPr>
      <t>Total</t>
    </r>
  </si>
  <si>
    <r>
      <t xml:space="preserve">Na 10 tys. 
ludności
</t>
    </r>
    <r>
      <rPr>
        <i/>
        <sz val="10"/>
        <rFont val="Times New Roman"/>
        <family val="1"/>
        <charset val="238"/>
      </rPr>
      <t>Per 10
thous.
population</t>
    </r>
  </si>
  <si>
    <r>
      <t xml:space="preserve">Z liczby ogółem    </t>
    </r>
    <r>
      <rPr>
        <i/>
        <sz val="10"/>
        <rFont val="Times New Roman"/>
        <family val="1"/>
        <charset val="238"/>
      </rPr>
      <t>Of 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</si>
  <si>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</si>
  <si>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</si>
  <si>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przestępstwa
o charakterze
</t>
    </r>
    <r>
      <rPr>
        <i/>
        <sz val="10"/>
        <rFont val="Times New Roman"/>
        <family val="1"/>
        <charset val="238"/>
      </rPr>
      <t>type of crime</t>
    </r>
  </si>
  <si>
    <r>
      <t>kryminal-
nym</t>
    </r>
    <r>
      <rPr>
        <i/>
        <sz val="10"/>
        <rFont val="Times New Roman"/>
        <family val="1"/>
        <charset val="238"/>
      </rPr>
      <t xml:space="preserve">
criminal</t>
    </r>
  </si>
  <si>
    <r>
      <t xml:space="preserve">gospo-
darczym
</t>
    </r>
    <r>
      <rPr>
        <i/>
        <sz val="10"/>
        <rFont val="Times New Roman"/>
        <family val="1"/>
        <charset val="238"/>
      </rPr>
      <t>economic</t>
    </r>
  </si>
  <si>
    <r>
      <t xml:space="preserve">POLSKA   </t>
    </r>
    <r>
      <rPr>
        <b/>
        <i/>
        <sz val="11"/>
        <rFont val="Times New Roman"/>
        <family val="1"/>
        <charset val="238"/>
      </rPr>
      <t>POLAND</t>
    </r>
  </si>
  <si>
    <r>
      <t>WOJEWÓDZTWA</t>
    </r>
    <r>
      <rPr>
        <i/>
        <sz val="10"/>
        <rFont val="Times New Roman"/>
        <family val="1"/>
        <charset val="238"/>
      </rPr>
      <t xml:space="preserve">
VOIVODSHIPS</t>
    </r>
  </si>
  <si>
    <r>
      <t>Ogółem</t>
    </r>
    <r>
      <rPr>
        <i/>
        <sz val="10"/>
        <rFont val="Times New Roman"/>
        <family val="1"/>
        <charset val="238"/>
      </rPr>
      <t xml:space="preserve">
Total</t>
    </r>
  </si>
  <si>
    <r>
      <t xml:space="preserve">W tym rodzaje przestępstw przeciwko     </t>
    </r>
    <r>
      <rPr>
        <i/>
        <sz val="10"/>
        <rFont val="Times New Roman"/>
        <family val="1"/>
        <charset val="238"/>
      </rPr>
      <t>Of which type of crime against</t>
    </r>
  </si>
  <si>
    <r>
      <t xml:space="preserve">życiu
i zdrowiu
</t>
    </r>
    <r>
      <rPr>
        <i/>
        <sz val="10"/>
        <rFont val="Times New Roman"/>
        <family val="1"/>
        <charset val="238"/>
      </rPr>
      <t>life
and
health</t>
    </r>
  </si>
  <si>
    <r>
      <t xml:space="preserve">bezpie-
czeństwu
powszech-
nemu
i bezpie-
czeństwu
w komuni-
kacji
</t>
    </r>
    <r>
      <rPr>
        <i/>
        <sz val="10"/>
        <rFont val="Times New Roman"/>
        <family val="1"/>
        <charset val="238"/>
      </rPr>
      <t>public
safety and
safety in
transport</t>
    </r>
  </si>
  <si>
    <r>
      <t xml:space="preserve">wolności,
wolności
sumienia
i wyznania
</t>
    </r>
    <r>
      <rPr>
        <i/>
        <sz val="10"/>
        <rFont val="Times New Roman"/>
        <family val="1"/>
        <charset val="238"/>
      </rPr>
      <t>freedom,
freedom
of con-
science
and
religion</t>
    </r>
  </si>
  <si>
    <r>
      <t xml:space="preserve">wolności
seksualnej
i obyczaj-
ności
</t>
    </r>
    <r>
      <rPr>
        <i/>
        <sz val="10"/>
        <rFont val="Times New Roman"/>
        <family val="1"/>
        <charset val="238"/>
      </rPr>
      <t>sexual
freedom
and
morals</t>
    </r>
  </si>
  <si>
    <r>
      <t xml:space="preserve">rodzinie
i opiece
</t>
    </r>
    <r>
      <rPr>
        <i/>
        <sz val="10"/>
        <rFont val="Times New Roman"/>
        <family val="1"/>
        <charset val="238"/>
      </rPr>
      <t>the family
and
guardian-
ship</t>
    </r>
  </si>
  <si>
    <r>
      <t xml:space="preserve">czci i nie-
tykalności
cielesnej
</t>
    </r>
    <r>
      <rPr>
        <i/>
        <sz val="10"/>
        <rFont val="Times New Roman"/>
        <family val="1"/>
        <charset val="238"/>
      </rPr>
      <t>good
name
and per-
sonal
integrity</t>
    </r>
  </si>
  <si>
    <r>
      <t xml:space="preserve">mieniu
</t>
    </r>
    <r>
      <rPr>
        <i/>
        <sz val="10"/>
        <rFont val="Times New Roman"/>
        <family val="1"/>
        <charset val="238"/>
      </rPr>
      <t>property</t>
    </r>
  </si>
  <si>
    <r>
      <t xml:space="preserve">w %     </t>
    </r>
    <r>
      <rPr>
        <i/>
        <sz val="10"/>
        <rFont val="Times New Roman"/>
        <family val="1"/>
        <charset val="238"/>
      </rPr>
      <t>in %</t>
    </r>
  </si>
  <si>
    <r>
      <t xml:space="preserve">POLSKA  </t>
    </r>
    <r>
      <rPr>
        <b/>
        <i/>
        <sz val="11"/>
        <rFont val="Times New Roman"/>
        <family val="1"/>
        <charset val="238"/>
      </rPr>
      <t>POLAND</t>
    </r>
  </si>
  <si>
    <r>
      <t>WOJEWÓDZTWA</t>
    </r>
    <r>
      <rPr>
        <i/>
        <sz val="11"/>
        <rFont val="Times New Roman"/>
        <family val="1"/>
        <charset val="238"/>
      </rPr>
      <t xml:space="preserve">
VOIVODSHIPS</t>
    </r>
  </si>
  <si>
    <r>
      <t xml:space="preserve">Przeciwko życiu i zdrowiu
</t>
    </r>
    <r>
      <rPr>
        <i/>
        <sz val="11"/>
        <rFont val="Times New Roman"/>
        <family val="1"/>
        <charset val="238"/>
      </rPr>
      <t>Against life and health</t>
    </r>
  </si>
  <si>
    <r>
      <t xml:space="preserve">Przeciwko
bezpieczeństwu
powszechnemu
i bezpieczeństwu
w komunikacji
</t>
    </r>
    <r>
      <rPr>
        <i/>
        <sz val="11"/>
        <rFont val="Times New Roman"/>
        <family val="1"/>
        <charset val="238"/>
      </rPr>
      <t>Against public safety and safety
in transport</t>
    </r>
  </si>
  <si>
    <r>
      <t xml:space="preserve">Przeciwko
wolności
seksualnej
i obyczajności
</t>
    </r>
    <r>
      <rPr>
        <i/>
        <sz val="11"/>
        <rFont val="Times New Roman"/>
        <family val="1"/>
        <charset val="238"/>
      </rPr>
      <t>Against sexual freedom
and morals</t>
    </r>
  </si>
  <si>
    <r>
      <t xml:space="preserve">Prze-
ciwko
mieniu
</t>
    </r>
    <r>
      <rPr>
        <i/>
        <sz val="11"/>
        <rFont val="Times New Roman"/>
        <family val="1"/>
        <charset val="238"/>
      </rPr>
      <t>Against
property</t>
    </r>
  </si>
  <si>
    <r>
      <t>Przestępstwa z ustaw szczególnych</t>
    </r>
    <r>
      <rPr>
        <i/>
        <sz val="11"/>
        <rFont val="Times New Roman"/>
        <family val="1"/>
        <charset val="238"/>
      </rPr>
      <t xml:space="preserve">                      - </t>
    </r>
    <r>
      <rPr>
        <sz val="11"/>
        <rFont val="Times New Roman"/>
        <family val="1"/>
        <charset val="238"/>
      </rPr>
      <t>o przeciw-działaniu narkomani</t>
    </r>
    <r>
      <rPr>
        <i/>
        <sz val="11"/>
        <rFont val="Times New Roman"/>
        <family val="1"/>
        <charset val="238"/>
      </rPr>
      <t xml:space="preserve"> Crimes by specific laws - on Fighting Drug Addiction</t>
    </r>
  </si>
  <si>
    <r>
      <t>ogółem</t>
    </r>
    <r>
      <rPr>
        <i/>
        <sz val="11"/>
        <rFont val="Times New Roman"/>
        <family val="1"/>
        <charset val="238"/>
      </rPr>
      <t xml:space="preserve">
total</t>
    </r>
  </si>
  <si>
    <r>
      <t xml:space="preserve">w tym
drogowe
</t>
    </r>
    <r>
      <rPr>
        <i/>
        <sz val="11"/>
        <rFont val="Times New Roman"/>
        <family val="1"/>
        <charset val="238"/>
      </rPr>
      <t>of which
traffic</t>
    </r>
  </si>
  <si>
    <r>
      <t xml:space="preserve">w tym
zgwał-
cenie
</t>
    </r>
    <r>
      <rPr>
        <i/>
        <sz val="11"/>
        <rFont val="Times New Roman"/>
        <family val="1"/>
        <charset val="238"/>
      </rPr>
      <t>of which
rape</t>
    </r>
  </si>
  <si>
    <r>
      <t xml:space="preserve">zabój-
stwo
</t>
    </r>
    <r>
      <rPr>
        <i/>
        <sz val="11"/>
        <rFont val="Times New Roman"/>
        <family val="1"/>
        <charset val="238"/>
      </rPr>
      <t>homi-
cide</t>
    </r>
  </si>
  <si>
    <r>
      <t xml:space="preserve">uszczer-
bek na zdrowiu,
udział
w bójce
lub
pobiciu
</t>
    </r>
    <r>
      <rPr>
        <i/>
        <sz val="11"/>
        <rFont val="Times New Roman"/>
        <family val="1"/>
        <charset val="238"/>
      </rPr>
      <t>damage
to health,
partici-
pation
in vio-
lence
or
assault</t>
    </r>
  </si>
  <si>
    <r>
      <t xml:space="preserve">Prze-
ciwko
wolności,
wolności
sumienia
i wyzna-
nia
</t>
    </r>
    <r>
      <rPr>
        <i/>
        <sz val="11"/>
        <rFont val="Times New Roman"/>
        <family val="1"/>
        <charset val="238"/>
      </rPr>
      <t>Against
freedom,
freedom
of con-
science
and
religion</t>
    </r>
  </si>
  <si>
    <r>
      <t xml:space="preserve">Prze-
ciwko
rodzinie
i opiece
</t>
    </r>
    <r>
      <rPr>
        <i/>
        <sz val="11"/>
        <rFont val="Times New Roman"/>
        <family val="1"/>
        <charset val="238"/>
      </rPr>
      <t>Against 
the
family
and
guardi-
anship</t>
    </r>
  </si>
  <si>
    <r>
      <t xml:space="preserve">w tym    </t>
    </r>
    <r>
      <rPr>
        <i/>
        <sz val="11"/>
        <rFont val="Times New Roman"/>
        <family val="1"/>
        <charset val="238"/>
      </rPr>
      <t>of which</t>
    </r>
  </si>
  <si>
    <t xml:space="preserve">                           PRZEZ POLICJĘ  W 2016 R.</t>
  </si>
  <si>
    <t xml:space="preserve">                           BY THE POLICE IN 2016</t>
  </si>
  <si>
    <t xml:space="preserve">                       WEDŁUG WYBRANYCH RODZAJÓW PRZESTĘPSTW W 2016 R.</t>
  </si>
  <si>
    <t xml:space="preserve">                       IN COMPLETED PREPARATORY PROCEEDINGS  BY SELECTED TYPE OF CRIME IN 2016                         </t>
  </si>
  <si>
    <t xml:space="preserve">                         POSTĘPOWANIACH PRZYGOTOWAWCZYCH W 2016 R.</t>
  </si>
  <si>
    <t xml:space="preserve">                         PROCEEDINGS IN 2016</t>
  </si>
  <si>
    <t>195</t>
  </si>
  <si>
    <t xml:space="preserve">                        INCOMING CASES IN COMMON COURTS IN 2016</t>
  </si>
  <si>
    <r>
      <t xml:space="preserve">Lp.
</t>
    </r>
    <r>
      <rPr>
        <i/>
        <sz val="9"/>
        <rFont val="Times New Roman CE"/>
        <family val="1"/>
        <charset val="238"/>
      </rPr>
      <t>No</t>
    </r>
    <r>
      <rPr>
        <sz val="9"/>
        <rFont val="Times New Roman CE"/>
        <family val="1"/>
        <charset val="238"/>
      </rPr>
      <t>.</t>
    </r>
  </si>
  <si>
    <r>
      <t xml:space="preserve">WOJEWÓDZTWA
</t>
    </r>
    <r>
      <rPr>
        <i/>
        <sz val="9"/>
        <rFont val="Times New Roman CE"/>
        <family val="1"/>
        <charset val="238"/>
      </rPr>
      <t xml:space="preserve">VOIVODSHIPS
</t>
    </r>
    <r>
      <rPr>
        <sz val="9"/>
        <rFont val="Times New Roman CE"/>
        <family val="1"/>
        <charset val="238"/>
      </rPr>
      <t>OKRĘGI  SĄDÓW
OKRĘGOWYCH</t>
    </r>
    <r>
      <rPr>
        <i/>
        <sz val="9"/>
        <rFont val="Times New Roman CE"/>
        <family val="1"/>
        <charset val="238"/>
      </rPr>
      <t xml:space="preserve">
DISTRICTS
OF REGIONAL
COURTS</t>
    </r>
  </si>
  <si>
    <r>
      <t xml:space="preserve">Sądy rejonowe     </t>
    </r>
    <r>
      <rPr>
        <i/>
        <sz val="9"/>
        <rFont val="Times New Roman CE"/>
        <family val="1"/>
        <charset val="238"/>
      </rPr>
      <t>District courts</t>
    </r>
  </si>
  <si>
    <r>
      <t xml:space="preserve">Sądy okręgowe    </t>
    </r>
    <r>
      <rPr>
        <i/>
        <sz val="9"/>
        <rFont val="Times New Roman CE"/>
        <family val="1"/>
        <charset val="238"/>
      </rPr>
      <t>Regional courts</t>
    </r>
  </si>
  <si>
    <r>
      <t xml:space="preserve">Lp.
</t>
    </r>
    <r>
      <rPr>
        <i/>
        <sz val="9"/>
        <rFont val="Times New Roman CE"/>
        <family val="1"/>
        <charset val="238"/>
      </rPr>
      <t>No.</t>
    </r>
  </si>
  <si>
    <r>
      <t xml:space="preserve">sprawy     </t>
    </r>
    <r>
      <rPr>
        <i/>
        <sz val="9"/>
        <rFont val="Times New Roman CE"/>
        <charset val="238"/>
      </rPr>
      <t>cases</t>
    </r>
  </si>
  <si>
    <r>
      <t xml:space="preserve">ogółem
</t>
    </r>
    <r>
      <rPr>
        <i/>
        <sz val="9"/>
        <rFont val="Times New Roman CE"/>
        <family val="1"/>
        <charset val="238"/>
      </rPr>
      <t>grand
total</t>
    </r>
  </si>
  <si>
    <r>
      <t xml:space="preserve">w tym   </t>
    </r>
    <r>
      <rPr>
        <i/>
        <sz val="9"/>
        <rFont val="Times New Roman CE"/>
        <family val="1"/>
        <charset val="238"/>
      </rPr>
      <t xml:space="preserve">  of which</t>
    </r>
  </si>
  <si>
    <r>
      <t xml:space="preserve">ogółem
</t>
    </r>
    <r>
      <rPr>
        <i/>
        <sz val="9"/>
        <rFont val="Times New Roman CE"/>
        <family val="1"/>
        <charset val="238"/>
      </rPr>
      <t>total</t>
    </r>
  </si>
  <si>
    <r>
      <t xml:space="preserve">w tym    </t>
    </r>
    <r>
      <rPr>
        <i/>
        <sz val="9"/>
        <rFont val="Times New Roman CE"/>
        <charset val="238"/>
      </rPr>
      <t>of which</t>
    </r>
  </si>
  <si>
    <r>
      <t xml:space="preserve">karne
z aktami
oskarżenia
</t>
    </r>
    <r>
      <rPr>
        <i/>
        <sz val="9"/>
        <rFont val="Times New Roman CE"/>
        <charset val="238"/>
      </rPr>
      <t>criminal
with bills
of indict-
ment</t>
    </r>
  </si>
  <si>
    <r>
      <t xml:space="preserve">o wykro-
czenia
z wnios-
kami
o ukaranie
</t>
    </r>
    <r>
      <rPr>
        <i/>
        <sz val="9"/>
        <rFont val="Times New Roman CE"/>
        <charset val="238"/>
      </rPr>
      <t>concerning
petty
offences
with motions
for punish-
ment</t>
    </r>
  </si>
  <si>
    <r>
      <t>pozostałe
karne
i o wykro-
czenia</t>
    </r>
    <r>
      <rPr>
        <i/>
        <vertAlign val="superscript"/>
        <sz val="9"/>
        <rFont val="Times New Roman CE"/>
        <charset val="238"/>
      </rPr>
      <t>a</t>
    </r>
    <r>
      <rPr>
        <sz val="9"/>
        <rFont val="Times New Roman CE"/>
        <family val="1"/>
        <charset val="238"/>
      </rPr>
      <t xml:space="preserve">
</t>
    </r>
    <r>
      <rPr>
        <i/>
        <sz val="9"/>
        <rFont val="Times New Roman CE"/>
        <charset val="238"/>
      </rPr>
      <t>other crim-
inal and
concerning
petty of-
fences</t>
    </r>
    <r>
      <rPr>
        <i/>
        <vertAlign val="superscript"/>
        <sz val="9"/>
        <rFont val="Times New Roman CE"/>
        <charset val="238"/>
      </rPr>
      <t>a</t>
    </r>
  </si>
  <si>
    <r>
      <t xml:space="preserve">cywilne
</t>
    </r>
    <r>
      <rPr>
        <i/>
        <sz val="9"/>
        <rFont val="Times New Roman CE"/>
        <family val="1"/>
        <charset val="238"/>
      </rPr>
      <t>civil</t>
    </r>
  </si>
  <si>
    <r>
      <t>gospo-
darcze</t>
    </r>
    <r>
      <rPr>
        <i/>
        <vertAlign val="superscript"/>
        <sz val="9"/>
        <rFont val="Times New Roman CE"/>
        <charset val="238"/>
      </rPr>
      <t>b</t>
    </r>
    <r>
      <rPr>
        <sz val="9"/>
        <rFont val="Times New Roman CE"/>
        <family val="1"/>
        <charset val="238"/>
      </rPr>
      <t xml:space="preserve">
</t>
    </r>
    <r>
      <rPr>
        <i/>
        <sz val="9"/>
        <rFont val="Times New Roman CE"/>
        <family val="1"/>
        <charset val="238"/>
      </rPr>
      <t>commercial
law</t>
    </r>
    <r>
      <rPr>
        <i/>
        <vertAlign val="superscript"/>
        <sz val="9"/>
        <rFont val="Times New Roman CE"/>
        <charset val="238"/>
      </rPr>
      <t>b</t>
    </r>
  </si>
  <si>
    <r>
      <t xml:space="preserve">rodzinne
</t>
    </r>
    <r>
      <rPr>
        <i/>
        <sz val="9"/>
        <rFont val="Times New Roman CE"/>
        <family val="1"/>
        <charset val="238"/>
      </rPr>
      <t>family</t>
    </r>
  </si>
  <si>
    <r>
      <t xml:space="preserve">z zakresu
prawa
pracy
</t>
    </r>
    <r>
      <rPr>
        <i/>
        <sz val="9"/>
        <rFont val="Times New Roman CE"/>
        <family val="1"/>
        <charset val="238"/>
      </rPr>
      <t>labour law</t>
    </r>
  </si>
  <si>
    <r>
      <t>z  zakresu
ubezpieczeń
społecznych</t>
    </r>
    <r>
      <rPr>
        <i/>
        <sz val="9"/>
        <rFont val="Times New Roman CE"/>
        <family val="1"/>
        <charset val="238"/>
      </rPr>
      <t xml:space="preserve">
related
to social
security law</t>
    </r>
  </si>
  <si>
    <r>
      <t>cywilne</t>
    </r>
    <r>
      <rPr>
        <i/>
        <vertAlign val="superscript"/>
        <sz val="9"/>
        <rFont val="Times New Roman CE"/>
        <family val="1"/>
        <charset val="238"/>
      </rPr>
      <t>c</t>
    </r>
    <r>
      <rPr>
        <sz val="9"/>
        <rFont val="Times New Roman CE"/>
        <family val="1"/>
        <charset val="238"/>
      </rPr>
      <t xml:space="preserve">
</t>
    </r>
    <r>
      <rPr>
        <i/>
        <sz val="9"/>
        <rFont val="Times New Roman CE"/>
        <family val="1"/>
        <charset val="238"/>
      </rPr>
      <t>civil</t>
    </r>
    <r>
      <rPr>
        <i/>
        <vertAlign val="superscript"/>
        <sz val="9"/>
        <rFont val="Times New Roman CE"/>
        <family val="1"/>
        <charset val="238"/>
      </rPr>
      <t>c</t>
    </r>
  </si>
  <si>
    <r>
      <t>gospo-
darcze</t>
    </r>
    <r>
      <rPr>
        <i/>
        <vertAlign val="superscript"/>
        <sz val="9"/>
        <rFont val="Times New Roman CE"/>
        <family val="1"/>
        <charset val="238"/>
      </rPr>
      <t>d</t>
    </r>
    <r>
      <rPr>
        <sz val="9"/>
        <rFont val="Times New Roman CE"/>
        <family val="1"/>
        <charset val="238"/>
      </rPr>
      <t xml:space="preserve">
</t>
    </r>
    <r>
      <rPr>
        <i/>
        <sz val="9"/>
        <rFont val="Times New Roman CE"/>
        <family val="1"/>
        <charset val="238"/>
      </rPr>
      <t>commercial</t>
    </r>
    <r>
      <rPr>
        <i/>
        <vertAlign val="superscript"/>
        <sz val="9"/>
        <rFont val="Times New Roman CE"/>
        <family val="1"/>
        <charset val="238"/>
      </rPr>
      <t xml:space="preserve">
</t>
    </r>
    <r>
      <rPr>
        <i/>
        <sz val="9"/>
        <rFont val="Times New Roman CE"/>
        <family val="1"/>
        <charset val="238"/>
      </rPr>
      <t>law</t>
    </r>
    <r>
      <rPr>
        <i/>
        <vertAlign val="superscript"/>
        <sz val="9"/>
        <rFont val="Times New Roman CE"/>
        <family val="1"/>
        <charset val="238"/>
      </rPr>
      <t>d</t>
    </r>
  </si>
  <si>
    <r>
      <t>z zakresu
prawa
pracy</t>
    </r>
    <r>
      <rPr>
        <i/>
        <sz val="9"/>
        <rFont val="Times New Roman CE"/>
        <family val="1"/>
        <charset val="238"/>
      </rPr>
      <t xml:space="preserve">
labour law</t>
    </r>
  </si>
  <si>
    <r>
      <t>z  zakresu
ubezpieczeń 
społecznych</t>
    </r>
    <r>
      <rPr>
        <i/>
        <sz val="9"/>
        <rFont val="Times New Roman CE"/>
        <family val="1"/>
        <charset val="238"/>
      </rPr>
      <t xml:space="preserve">
related
to social
security law</t>
    </r>
  </si>
  <si>
    <r>
      <t xml:space="preserve">razem
</t>
    </r>
    <r>
      <rPr>
        <i/>
        <sz val="9"/>
        <rFont val="Times New Roman CE"/>
        <family val="1"/>
        <charset val="238"/>
      </rPr>
      <t>total</t>
    </r>
  </si>
  <si>
    <r>
      <t>w tym
wieczysto-
-księgowe</t>
    </r>
    <r>
      <rPr>
        <i/>
        <vertAlign val="superscript"/>
        <sz val="9"/>
        <rFont val="Times New Roman CE"/>
        <family val="1"/>
        <charset val="238"/>
      </rPr>
      <t>e</t>
    </r>
    <r>
      <rPr>
        <sz val="9"/>
        <rFont val="Times New Roman CE"/>
        <family val="1"/>
        <charset val="238"/>
      </rPr>
      <t xml:space="preserve">
</t>
    </r>
    <r>
      <rPr>
        <i/>
        <sz val="9"/>
        <rFont val="Times New Roman CE"/>
        <family val="1"/>
        <charset val="238"/>
      </rPr>
      <t>of which
involving
real estate
registry</t>
    </r>
    <r>
      <rPr>
        <i/>
        <vertAlign val="superscript"/>
        <sz val="9"/>
        <rFont val="Times New Roman CE"/>
        <family val="1"/>
        <charset val="238"/>
      </rPr>
      <t>e</t>
    </r>
  </si>
  <si>
    <t>POLSKA  POLAND</t>
  </si>
  <si>
    <t>Okręgi:   Districts:</t>
  </si>
  <si>
    <t xml:space="preserve">jeleniogórski     </t>
  </si>
  <si>
    <t xml:space="preserve">legnicki          </t>
  </si>
  <si>
    <t>świdnicki</t>
  </si>
  <si>
    <t xml:space="preserve">wrocławski           </t>
  </si>
  <si>
    <t xml:space="preserve">bydgoski           </t>
  </si>
  <si>
    <t xml:space="preserve">toruński            </t>
  </si>
  <si>
    <t xml:space="preserve">włocławski         </t>
  </si>
  <si>
    <t xml:space="preserve">lubelski          </t>
  </si>
  <si>
    <t xml:space="preserve">zamojski          </t>
  </si>
  <si>
    <t xml:space="preserve">gorzowski            </t>
  </si>
  <si>
    <t xml:space="preserve">zielonogórski      </t>
  </si>
  <si>
    <t xml:space="preserve">łódzki           </t>
  </si>
  <si>
    <t xml:space="preserve">piotrkowski         </t>
  </si>
  <si>
    <t>sieradzki</t>
  </si>
  <si>
    <t xml:space="preserve">krakowski  </t>
  </si>
  <si>
    <t xml:space="preserve">nowosądecki         </t>
  </si>
  <si>
    <t xml:space="preserve">tarnowski            </t>
  </si>
  <si>
    <t xml:space="preserve">warszawski </t>
  </si>
  <si>
    <t>warszawsko-praski</t>
  </si>
  <si>
    <t xml:space="preserve">ostrołęcki         </t>
  </si>
  <si>
    <t xml:space="preserve">płocki              </t>
  </si>
  <si>
    <t xml:space="preserve">radomski           </t>
  </si>
  <si>
    <t xml:space="preserve">siedlecki          </t>
  </si>
  <si>
    <r>
      <t xml:space="preserve">     a  </t>
    </r>
    <r>
      <rPr>
        <sz val="9"/>
        <rFont val="Times New Roman CE"/>
        <family val="1"/>
        <charset val="238"/>
      </rPr>
      <t xml:space="preserve">Obejmuje sprawy drugiej instancji, sprawy penitencjarne oraz sprawy, które podlegają rozpatrzeniu przez sąd w myśl innych przepisów niż prawa materialnego.  </t>
    </r>
    <r>
      <rPr>
        <i/>
        <sz val="9"/>
        <rFont val="Times New Roman CE"/>
        <family val="1"/>
        <charset val="238"/>
      </rPr>
      <t xml:space="preserve">b </t>
    </r>
    <r>
      <rPr>
        <sz val="9"/>
        <rFont val="Times New Roman CE"/>
        <family val="1"/>
        <charset val="238"/>
      </rPr>
      <t xml:space="preserve"> Bez spraw rejestrowych.  </t>
    </r>
    <r>
      <rPr>
        <i/>
        <sz val="9"/>
        <rFont val="Times New Roman CE"/>
        <family val="1"/>
        <charset val="238"/>
      </rPr>
      <t>c</t>
    </r>
    <r>
      <rPr>
        <sz val="9"/>
        <rFont val="Times New Roman CE"/>
        <family val="1"/>
        <charset val="238"/>
      </rPr>
      <t xml:space="preserve"> Łącznie ze sprawami rodzinnymi (m.in. o rozwód), bez spraw rejestrowych. </t>
    </r>
  </si>
  <si>
    <t xml:space="preserve">     a  Including cases of the second instance, penitentiary cases as well as cases which are subject to court proceedings according to other regulations than substantive law.   b  Excluding registry cases.  c  Including  family cases (among others divorces), excluding registry cases.  </t>
  </si>
  <si>
    <t xml:space="preserve">                        INCOMING CASES IN COMMON COURTS IN 2016 (cont.)</t>
  </si>
  <si>
    <r>
      <t xml:space="preserve">Opolskie </t>
    </r>
    <r>
      <rPr>
        <sz val="10"/>
        <rFont val="Times New Roman CE"/>
        <charset val="238"/>
      </rPr>
      <t xml:space="preserve">– okręg  </t>
    </r>
    <r>
      <rPr>
        <i/>
        <sz val="10"/>
        <rFont val="Times New Roman CE"/>
        <charset val="238"/>
      </rPr>
      <t>district</t>
    </r>
  </si>
  <si>
    <t xml:space="preserve">opolski           </t>
  </si>
  <si>
    <r>
      <t xml:space="preserve">Okręgi:   </t>
    </r>
    <r>
      <rPr>
        <i/>
        <sz val="10"/>
        <rFont val="Times New Roman CE"/>
        <family val="1"/>
        <charset val="238"/>
      </rPr>
      <t>Districts:</t>
    </r>
  </si>
  <si>
    <t xml:space="preserve">krośnieński       </t>
  </si>
  <si>
    <t>przemyski</t>
  </si>
  <si>
    <t xml:space="preserve">rzeszowski          </t>
  </si>
  <si>
    <t xml:space="preserve">tarnobrzeski       </t>
  </si>
  <si>
    <t xml:space="preserve">białostocki        </t>
  </si>
  <si>
    <t xml:space="preserve">łomżyński          </t>
  </si>
  <si>
    <t xml:space="preserve">suwalski            </t>
  </si>
  <si>
    <t xml:space="preserve">gdański            </t>
  </si>
  <si>
    <t xml:space="preserve">słupski            </t>
  </si>
  <si>
    <t xml:space="preserve">bielski          </t>
  </si>
  <si>
    <t xml:space="preserve">częstochowski     </t>
  </si>
  <si>
    <t>gliwicki</t>
  </si>
  <si>
    <t xml:space="preserve">katowicki          </t>
  </si>
  <si>
    <r>
      <t xml:space="preserve">Świętokrzyskie </t>
    </r>
    <r>
      <rPr>
        <sz val="10"/>
        <rFont val="Times New Roman CE"/>
        <charset val="238"/>
      </rPr>
      <t xml:space="preserve">– okręg </t>
    </r>
    <r>
      <rPr>
        <i/>
        <sz val="10"/>
        <rFont val="Times New Roman CE"/>
        <charset val="238"/>
      </rPr>
      <t>district</t>
    </r>
  </si>
  <si>
    <t xml:space="preserve">kielecki           </t>
  </si>
  <si>
    <t xml:space="preserve">elbląski            </t>
  </si>
  <si>
    <t xml:space="preserve">olsztyński         </t>
  </si>
  <si>
    <t xml:space="preserve">kaliski       </t>
  </si>
  <si>
    <t>koniński</t>
  </si>
  <si>
    <t xml:space="preserve">poznański           </t>
  </si>
  <si>
    <t xml:space="preserve">koszaliński        </t>
  </si>
  <si>
    <t xml:space="preserve">szczeciński         </t>
  </si>
  <si>
    <r>
      <t xml:space="preserve">     a  </t>
    </r>
    <r>
      <rPr>
        <sz val="9"/>
        <rFont val="Times New Roman CE"/>
        <family val="1"/>
        <charset val="238"/>
      </rPr>
      <t xml:space="preserve">Obejmuje sprawy drugiej instancji, sprawy penitencjarne oraz sprawy, które podlegają rozpatrzeniu przez sąd w myśl innych przepisów niż prawa materialnego.  </t>
    </r>
    <r>
      <rPr>
        <i/>
        <sz val="9"/>
        <rFont val="Times New Roman CE"/>
        <family val="1"/>
        <charset val="238"/>
      </rPr>
      <t>b</t>
    </r>
    <r>
      <rPr>
        <sz val="9"/>
        <rFont val="Times New Roman CE"/>
        <family val="1"/>
        <charset val="238"/>
      </rPr>
      <t xml:space="preserve">  Bez spraw rejestrowych.  </t>
    </r>
    <r>
      <rPr>
        <i/>
        <sz val="9"/>
        <rFont val="Times New Roman CE"/>
        <family val="1"/>
        <charset val="238"/>
      </rPr>
      <t>c</t>
    </r>
    <r>
      <rPr>
        <sz val="9"/>
        <rFont val="Times New Roman CE"/>
        <family val="1"/>
        <charset val="238"/>
      </rPr>
      <t xml:space="preserve"> Łącznie ze sprawami rodzinnymi (m.in. o rozwód), bez spraw rejestrowych. </t>
    </r>
  </si>
  <si>
    <r>
      <t xml:space="preserve">     U w a g a.</t>
    </r>
    <r>
      <rPr>
        <sz val="9"/>
        <rFont val="Times New Roman CE"/>
        <family val="1"/>
        <charset val="238"/>
      </rPr>
      <t xml:space="preserve"> Ponadto do 11  sądów apelacyjnych wpłynęło spraw: karnych – 32063, cywilnych łącznie z rodzinnymi – 44166, gospodarczych – 11505, z zakresu prawa pracy – 994 oraz z zakresu ubezpieczenia społecznego – 23700.</t>
    </r>
  </si>
  <si>
    <r>
      <t xml:space="preserve">     Ź r ó d ł o:</t>
    </r>
    <r>
      <rPr>
        <sz val="9"/>
        <rFont val="Times New Roman CE"/>
        <family val="1"/>
        <charset val="238"/>
      </rPr>
      <t xml:space="preserve"> dane Ministerstwa Sprawiedliwości.</t>
    </r>
  </si>
  <si>
    <t xml:space="preserve">     a  Including cases of the second instance, penitentiary cases as well as cases which are subject to court proceedings according to other regulations than substantive law.  b  Excluding registry cases.  c I ncluding  family cases (among others divorces), excluding registry cases.  </t>
  </si>
  <si>
    <r>
      <t xml:space="preserve">     S o u r c e:</t>
    </r>
    <r>
      <rPr>
        <i/>
        <sz val="10"/>
        <rFont val="Times New Roman CE"/>
        <family val="1"/>
        <charset val="238"/>
      </rPr>
      <t xml:space="preserve"> data of the Ministry of Justice.</t>
    </r>
  </si>
  <si>
    <t>ZA  PRZESTĘPSTWA  ŚCIGANE Z  OSKARŻENIA  PUBLICZNEGO  W  2016 R.</t>
  </si>
  <si>
    <t xml:space="preserve">                         ADULTS  VALIDLY  SENTENCED  BY  COMMON  COURTS  FOR  CRIMES </t>
  </si>
  <si>
    <t>PROSECUTED  BY  PUBLIC  ACCUSATION  IN  2016</t>
  </si>
  <si>
    <r>
      <t xml:space="preserve">WOJEWÓDZTWA
</t>
    </r>
    <r>
      <rPr>
        <i/>
        <sz val="10"/>
        <rFont val="Times New Roman CE"/>
        <family val="1"/>
        <charset val="238"/>
      </rPr>
      <t>VOIVODSHIPS</t>
    </r>
  </si>
  <si>
    <r>
      <t xml:space="preserve">Ogółem
</t>
    </r>
    <r>
      <rPr>
        <i/>
        <sz val="10"/>
        <rFont val="Times New Roman CE"/>
        <family val="1"/>
        <charset val="238"/>
      </rPr>
      <t>Grand
total</t>
    </r>
  </si>
  <si>
    <r>
      <t xml:space="preserve">W tym
mężczyźni
</t>
    </r>
    <r>
      <rPr>
        <i/>
        <sz val="10"/>
        <rFont val="Times New Roman CE"/>
        <family val="1"/>
        <charset val="238"/>
      </rPr>
      <t>Of which
males</t>
    </r>
  </si>
  <si>
    <t>Z liczby ogółem</t>
  </si>
  <si>
    <r>
      <t xml:space="preserve"> wybrane rodzaje przestępstw przeciwko    </t>
    </r>
    <r>
      <rPr>
        <i/>
        <sz val="10"/>
        <rFont val="Times New Roman CE"/>
        <charset val="238"/>
      </rPr>
      <t>Of grand total selected type of crime against</t>
    </r>
  </si>
  <si>
    <r>
      <t xml:space="preserve">życiu i zdrowiu
</t>
    </r>
    <r>
      <rPr>
        <i/>
        <sz val="10"/>
        <rFont val="Times New Roman CE"/>
        <family val="1"/>
        <charset val="238"/>
      </rPr>
      <t>life and health</t>
    </r>
  </si>
  <si>
    <r>
      <t>bezpieczeństwu 
w komunikacji 
s</t>
    </r>
    <r>
      <rPr>
        <i/>
        <sz val="10"/>
        <rFont val="Times New Roman CE"/>
        <charset val="238"/>
      </rPr>
      <t>afety
in transport</t>
    </r>
  </si>
  <si>
    <r>
      <t xml:space="preserve">wolności, wolności sumie-
nia i wyznania, wolności
seksualnej i obyczajności
</t>
    </r>
    <r>
      <rPr>
        <i/>
        <sz val="10"/>
        <rFont val="Times New Roman CE"/>
        <family val="1"/>
        <charset val="238"/>
      </rPr>
      <t>freedom, freedom
of conscience and religion,
sexual freedom and morals</t>
    </r>
  </si>
  <si>
    <r>
      <t xml:space="preserve">mieniu
</t>
    </r>
    <r>
      <rPr>
        <i/>
        <sz val="10"/>
        <rFont val="Times New Roman CE"/>
        <family val="1"/>
        <charset val="238"/>
      </rPr>
      <t>property</t>
    </r>
  </si>
  <si>
    <r>
      <t xml:space="preserve">razem
</t>
    </r>
    <r>
      <rPr>
        <i/>
        <sz val="10"/>
        <rFont val="Times New Roman CE"/>
        <family val="1"/>
        <charset val="238"/>
      </rPr>
      <t>total</t>
    </r>
  </si>
  <si>
    <r>
      <t xml:space="preserve">w tym 
</t>
    </r>
    <r>
      <rPr>
        <i/>
        <sz val="10"/>
        <rFont val="Times New Roman CE"/>
        <charset val="238"/>
      </rPr>
      <t xml:space="preserve">of which  </t>
    </r>
    <r>
      <rPr>
        <sz val="10"/>
        <rFont val="Times New Roman CE"/>
        <family val="1"/>
        <charset val="238"/>
      </rPr>
      <t xml:space="preserve"> </t>
    </r>
  </si>
  <si>
    <r>
      <t>razem</t>
    </r>
    <r>
      <rPr>
        <i/>
        <sz val="10"/>
        <rFont val="Times New Roman CE"/>
        <family val="1"/>
        <charset val="238"/>
      </rPr>
      <t xml:space="preserve">
total</t>
    </r>
  </si>
  <si>
    <r>
      <t>w tym
znęcanie
się nad
członkiem
rodziny lub
inną osobą
zależną lub
bezradną</t>
    </r>
    <r>
      <rPr>
        <i/>
        <sz val="10"/>
        <rFont val="Times New Roman CE"/>
        <family val="1"/>
        <charset val="238"/>
      </rPr>
      <t xml:space="preserve">
of which
cruelty
to family
member
or to other
dependent
or helpless
person</t>
    </r>
  </si>
  <si>
    <r>
      <t xml:space="preserve">w tym     </t>
    </r>
    <r>
      <rPr>
        <i/>
        <sz val="10"/>
        <rFont val="Times New Roman CE"/>
        <family val="1"/>
        <charset val="238"/>
      </rPr>
      <t>of which</t>
    </r>
  </si>
  <si>
    <r>
      <t xml:space="preserve">zabójstwo
</t>
    </r>
    <r>
      <rPr>
        <i/>
        <sz val="10"/>
        <rFont val="Times New Roman CE"/>
        <family val="1"/>
        <charset val="238"/>
      </rPr>
      <t>homicide</t>
    </r>
  </si>
  <si>
    <r>
      <t xml:space="preserve">uszczerbek
na zdrowiu,
udział
w bójce
lub pobiciu
</t>
    </r>
    <r>
      <rPr>
        <i/>
        <sz val="10"/>
        <rFont val="Times New Roman CE"/>
        <family val="1"/>
        <charset val="238"/>
      </rPr>
      <t>damage
to health,
partici-
pation
in violence
or assault</t>
    </r>
  </si>
  <si>
    <r>
      <t xml:space="preserve"> w tym
prowadzenie
pojazdu
na drodze
przez osobę
w stanie nie-
trzeźwym lub
pod wpływem 
środka odu-
rzającego</t>
    </r>
    <r>
      <rPr>
        <i/>
        <sz val="10"/>
        <rFont val="Times New Roman CE"/>
        <family val="1"/>
        <charset val="238"/>
      </rPr>
      <t xml:space="preserve">
of which
operating
a motor
vehicle while
under the
influence
of alcohol
or other
intoxicant</t>
    </r>
  </si>
  <si>
    <r>
      <t xml:space="preserve">w tym
zgwał-
cenie
</t>
    </r>
    <r>
      <rPr>
        <i/>
        <sz val="10"/>
        <rFont val="Times New Roman CE"/>
        <family val="1"/>
        <charset val="238"/>
      </rPr>
      <t>of which
rape</t>
    </r>
  </si>
  <si>
    <r>
      <t>kradzież</t>
    </r>
    <r>
      <rPr>
        <i/>
        <sz val="10"/>
        <rFont val="Times New Roman CE"/>
        <family val="1"/>
        <charset val="238"/>
      </rPr>
      <t xml:space="preserve">
</t>
    </r>
    <r>
      <rPr>
        <sz val="10"/>
        <rFont val="Times New Roman CE"/>
        <family val="1"/>
        <charset val="238"/>
      </rPr>
      <t xml:space="preserve">rzeczy
</t>
    </r>
    <r>
      <rPr>
        <i/>
        <sz val="10"/>
        <rFont val="Times New Roman CE"/>
        <family val="1"/>
        <charset val="238"/>
      </rPr>
      <t>property
theft</t>
    </r>
  </si>
  <si>
    <r>
      <t xml:space="preserve">kradzież
z włama-
niem
</t>
    </r>
    <r>
      <rPr>
        <i/>
        <sz val="10"/>
        <rFont val="Times New Roman CE"/>
        <family val="1"/>
        <charset val="238"/>
      </rPr>
      <t>burglary</t>
    </r>
  </si>
  <si>
    <r>
      <t xml:space="preserve">rozbój
</t>
    </r>
    <r>
      <rPr>
        <i/>
        <sz val="10"/>
        <rFont val="Times New Roman CE"/>
        <family val="1"/>
        <charset val="238"/>
      </rPr>
      <t>robbery</t>
    </r>
  </si>
  <si>
    <r>
      <t>POLSKA</t>
    </r>
    <r>
      <rPr>
        <b/>
        <i/>
        <vertAlign val="superscript"/>
        <sz val="11"/>
        <rFont val="Times New Roman CE"/>
        <family val="1"/>
        <charset val="238"/>
      </rPr>
      <t xml:space="preserve">a     </t>
    </r>
    <r>
      <rPr>
        <b/>
        <i/>
        <sz val="11"/>
        <rFont val="Times New Roman CE"/>
        <family val="1"/>
        <charset val="238"/>
      </rPr>
      <t>POLAND</t>
    </r>
    <r>
      <rPr>
        <i/>
        <vertAlign val="superscript"/>
        <sz val="11"/>
        <rFont val="Times New Roman CE"/>
        <family val="1"/>
        <charset val="238"/>
      </rPr>
      <t>a</t>
    </r>
  </si>
  <si>
    <r>
      <t xml:space="preserve">    Ź r ó d ł o</t>
    </r>
    <r>
      <rPr>
        <sz val="10"/>
        <rFont val="Times New Roman CE"/>
        <family val="1"/>
        <charset val="238"/>
      </rPr>
      <t>: dane Ministerstwa Sprawiedliwości.</t>
    </r>
  </si>
  <si>
    <r>
      <t xml:space="preserve">    S o u r c e:</t>
    </r>
    <r>
      <rPr>
        <i/>
        <sz val="10"/>
        <rFont val="Times New Roman CE"/>
        <family val="1"/>
        <charset val="238"/>
      </rPr>
      <t xml:space="preserve"> data of the Ministry of Justice.</t>
    </r>
  </si>
  <si>
    <t xml:space="preserve">                         FAMILY CASES IN 2016</t>
  </si>
  <si>
    <r>
      <t xml:space="preserve">WOJEWÓDZTWA
</t>
    </r>
    <r>
      <rPr>
        <i/>
        <sz val="9"/>
        <rFont val="Times New Roman CE"/>
        <family val="1"/>
        <charset val="238"/>
      </rPr>
      <t>VOIVODSHIPS</t>
    </r>
    <r>
      <rPr>
        <sz val="9"/>
        <rFont val="Times New Roman CE"/>
        <family val="1"/>
        <charset val="238"/>
      </rPr>
      <t xml:space="preserve">
OKRĘGI  SĄDÓW
OKRĘGOWYCH</t>
    </r>
    <r>
      <rPr>
        <i/>
        <sz val="9"/>
        <rFont val="Times New Roman CE"/>
        <family val="1"/>
        <charset val="238"/>
      </rPr>
      <t xml:space="preserve">
DISTRICTS OF
REGIONAL COURTS</t>
    </r>
  </si>
  <si>
    <r>
      <t xml:space="preserve">Ogółem
</t>
    </r>
    <r>
      <rPr>
        <i/>
        <sz val="9"/>
        <rFont val="Times New Roman CE"/>
        <family val="1"/>
        <charset val="238"/>
      </rPr>
      <t>Total</t>
    </r>
  </si>
  <si>
    <r>
      <t xml:space="preserve">Z tego załatwiono spraw      </t>
    </r>
    <r>
      <rPr>
        <i/>
        <sz val="9"/>
        <rFont val="Times New Roman CE"/>
        <family val="1"/>
        <charset val="238"/>
      </rPr>
      <t>Of which cases resolved concerning</t>
    </r>
  </si>
  <si>
    <r>
      <t>o rozwód</t>
    </r>
    <r>
      <rPr>
        <i/>
        <sz val="9"/>
        <rFont val="Times New Roman CE"/>
        <family val="1"/>
        <charset val="238"/>
      </rPr>
      <t xml:space="preserve">
divorce</t>
    </r>
  </si>
  <si>
    <r>
      <t>o sepa-
rację</t>
    </r>
    <r>
      <rPr>
        <i/>
        <sz val="9"/>
        <rFont val="Times New Roman CE"/>
        <family val="1"/>
        <charset val="238"/>
      </rPr>
      <t xml:space="preserve">
sepa-
ration</t>
    </r>
  </si>
  <si>
    <r>
      <t xml:space="preserve">o alimenty
</t>
    </r>
    <r>
      <rPr>
        <i/>
        <sz val="9"/>
        <rFont val="Times New Roman CE"/>
        <family val="1"/>
        <charset val="238"/>
      </rPr>
      <t>alimony</t>
    </r>
  </si>
  <si>
    <r>
      <t>w związku
z demora-
lizacją</t>
    </r>
    <r>
      <rPr>
        <i/>
        <sz val="9"/>
        <rFont val="Times New Roman CE"/>
        <family val="1"/>
        <charset val="238"/>
      </rPr>
      <t xml:space="preserve">
involving
demoraliza-
tion</t>
    </r>
  </si>
  <si>
    <r>
      <t>w związku
z czynami
karalnymi</t>
    </r>
    <r>
      <rPr>
        <i/>
        <sz val="9"/>
        <rFont val="Times New Roman CE"/>
        <family val="1"/>
        <charset val="238"/>
      </rPr>
      <t xml:space="preserve">
involving
punishable
acts</t>
    </r>
  </si>
  <si>
    <r>
      <t xml:space="preserve">POLSKA  </t>
    </r>
    <r>
      <rPr>
        <b/>
        <i/>
        <sz val="10"/>
        <rFont val="Times New Roman CE"/>
        <family val="1"/>
        <charset val="238"/>
      </rPr>
      <t>POLAND</t>
    </r>
  </si>
  <si>
    <t xml:space="preserve">                         FAMILY CASES IN 2015 (cont.)</t>
  </si>
  <si>
    <r>
      <t xml:space="preserve">Opolskie </t>
    </r>
    <r>
      <rPr>
        <sz val="10"/>
        <rFont val="Times New Roman CE"/>
        <charset val="238"/>
      </rPr>
      <t xml:space="preserve">– okręg   </t>
    </r>
  </si>
  <si>
    <r>
      <t xml:space="preserve">   district</t>
    </r>
    <r>
      <rPr>
        <sz val="10"/>
        <rFont val="Times New Roman CE"/>
        <family val="1"/>
        <charset val="238"/>
      </rPr>
      <t xml:space="preserve"> opolski </t>
    </r>
  </si>
  <si>
    <t>białostocki</t>
  </si>
  <si>
    <t xml:space="preserve">                         FAMILY CASES IN 2016 (cont.)</t>
  </si>
  <si>
    <r>
      <t>Świętokrzyskie</t>
    </r>
    <r>
      <rPr>
        <sz val="10"/>
        <rFont val="Times New Roman CE"/>
        <charset val="238"/>
      </rPr>
      <t xml:space="preserve"> – okręg</t>
    </r>
  </si>
  <si>
    <r>
      <t xml:space="preserve">       d</t>
    </r>
    <r>
      <rPr>
        <i/>
        <sz val="10"/>
        <rFont val="Times New Roman CE"/>
        <family val="1"/>
        <charset val="238"/>
      </rPr>
      <t xml:space="preserve">istrict kielecki </t>
    </r>
  </si>
  <si>
    <r>
      <t xml:space="preserve">    </t>
    </r>
    <r>
      <rPr>
        <b/>
        <sz val="9"/>
        <rFont val="Times New Roman CE"/>
        <charset val="238"/>
      </rPr>
      <t xml:space="preserve"> Ź r ó d ł o:</t>
    </r>
    <r>
      <rPr>
        <sz val="9"/>
        <rFont val="Times New Roman CE"/>
        <charset val="238"/>
      </rPr>
      <t xml:space="preserve"> dane Ministerstwa Sprawiedliwości.</t>
    </r>
  </si>
  <si>
    <r>
      <t xml:space="preserve">     S o u r c e:</t>
    </r>
    <r>
      <rPr>
        <i/>
        <sz val="9"/>
        <rFont val="Times New Roman CE"/>
        <family val="1"/>
        <charset val="238"/>
      </rPr>
      <t xml:space="preserve"> data of the Ministry of Justice.</t>
    </r>
  </si>
  <si>
    <t xml:space="preserve">                        Stan w dniu 31 XII                 </t>
  </si>
  <si>
    <t xml:space="preserve">                        NATIONAL JUDICIAL REGISTER IN 2016</t>
  </si>
  <si>
    <t xml:space="preserve">                        As of 31 XII</t>
  </si>
  <si>
    <r>
      <t xml:space="preserve">SĄDY REJESTROWE
(sądy gospodarcze prowadzące
Krajowy Rejestr
Sądowy)
</t>
    </r>
    <r>
      <rPr>
        <i/>
        <sz val="10"/>
        <rFont val="Times New Roman CE"/>
        <family val="1"/>
        <charset val="238"/>
      </rPr>
      <t xml:space="preserve">REGISTRATION COURTS
(commercial courts
conducting National
Judicial Register) </t>
    </r>
  </si>
  <si>
    <r>
      <t xml:space="preserve">Rejestr  Przedsiębiorców
</t>
    </r>
    <r>
      <rPr>
        <i/>
        <sz val="10"/>
        <rFont val="Times New Roman CE"/>
        <family val="1"/>
        <charset val="238"/>
      </rPr>
      <t xml:space="preserve">Register of </t>
    </r>
    <r>
      <rPr>
        <i/>
        <sz val="10"/>
        <rFont val="Times New Roman CE"/>
        <charset val="238"/>
      </rPr>
      <t xml:space="preserve">Entrepreneurs </t>
    </r>
    <r>
      <rPr>
        <i/>
        <sz val="10"/>
        <rFont val="Times New Roman CE"/>
        <family val="1"/>
        <charset val="238"/>
      </rPr>
      <t xml:space="preserve">        </t>
    </r>
    <r>
      <rPr>
        <sz val="10"/>
        <rFont val="Times New Roman CE"/>
        <family val="1"/>
        <charset val="238"/>
      </rPr>
      <t xml:space="preserve">                                                </t>
    </r>
    <r>
      <rPr>
        <i/>
        <sz val="12"/>
        <rFont val="Times New Roman CE"/>
        <family val="1"/>
        <charset val="238"/>
      </rPr>
      <t/>
    </r>
  </si>
  <si>
    <r>
      <t xml:space="preserve">Rejestr
Dłużni-
ków
Niewy-
płacalnych
</t>
    </r>
    <r>
      <rPr>
        <i/>
        <sz val="10"/>
        <rFont val="Times New Roman CE"/>
        <family val="1"/>
        <charset val="238"/>
      </rPr>
      <t>Register of
Insolvent
Debtors</t>
    </r>
  </si>
  <si>
    <r>
      <t xml:space="preserve">przed-
siębior-
stwa 
państ-
wowe
</t>
    </r>
    <r>
      <rPr>
        <i/>
        <sz val="10"/>
        <rFont val="Times New Roman CE"/>
        <family val="1"/>
        <charset val="238"/>
      </rPr>
      <t xml:space="preserve">state-
-owned
enter-
prises </t>
    </r>
  </si>
  <si>
    <r>
      <t xml:space="preserve">przed-
siębior-
stwa
zagra-
niczne 
</t>
    </r>
    <r>
      <rPr>
        <i/>
        <sz val="10"/>
        <rFont val="Times New Roman CE"/>
        <family val="1"/>
        <charset val="238"/>
      </rPr>
      <t>foreign
enter-
prises</t>
    </r>
  </si>
  <si>
    <r>
      <t xml:space="preserve">spół-
dziel-
nie
</t>
    </r>
    <r>
      <rPr>
        <i/>
        <sz val="10"/>
        <rFont val="Times New Roman CE"/>
        <family val="1"/>
        <charset val="238"/>
      </rPr>
      <t>coope
ratives</t>
    </r>
  </si>
  <si>
    <r>
      <t xml:space="preserve">spółki handlowe
</t>
    </r>
    <r>
      <rPr>
        <i/>
        <sz val="10"/>
        <rFont val="Times New Roman CE"/>
        <charset val="238"/>
      </rPr>
      <t xml:space="preserve">commercial 
companies </t>
    </r>
  </si>
  <si>
    <r>
      <t>stowa-
rzy-
szenia</t>
    </r>
    <r>
      <rPr>
        <i/>
        <vertAlign val="superscript"/>
        <sz val="10"/>
        <rFont val="Times New Roman CE"/>
        <charset val="238"/>
      </rPr>
      <t>b</t>
    </r>
    <r>
      <rPr>
        <i/>
        <sz val="10"/>
        <rFont val="Times New Roman CE"/>
        <family val="1"/>
        <charset val="238"/>
      </rPr>
      <t xml:space="preserve">
associa-
tions</t>
    </r>
    <r>
      <rPr>
        <i/>
        <vertAlign val="superscript"/>
        <sz val="10"/>
        <rFont val="Times New Roman CE"/>
        <charset val="238"/>
      </rPr>
      <t>b</t>
    </r>
  </si>
  <si>
    <r>
      <t xml:space="preserve">związki
zawo-
dowe
</t>
    </r>
    <r>
      <rPr>
        <i/>
        <sz val="10"/>
        <rFont val="Times New Roman CE"/>
        <family val="1"/>
        <charset val="238"/>
      </rPr>
      <t xml:space="preserve">trade
unions </t>
    </r>
  </si>
  <si>
    <r>
      <t xml:space="preserve">izby 
gospo-
darcze 
</t>
    </r>
    <r>
      <rPr>
        <i/>
        <sz val="10"/>
        <rFont val="Times New Roman CE"/>
        <family val="1"/>
        <charset val="238"/>
      </rPr>
      <t>econo-
mic
cham-
bers</t>
    </r>
  </si>
  <si>
    <r>
      <t xml:space="preserve">jawne
</t>
    </r>
    <r>
      <rPr>
        <i/>
        <sz val="10"/>
        <rFont val="Times New Roman CE"/>
        <charset val="238"/>
      </rPr>
      <t>unlimi-
ted 
partner-
ships</t>
    </r>
  </si>
  <si>
    <r>
      <t xml:space="preserve">z ograni-
czoną 
odpowie- 
dzial-
nością
</t>
    </r>
    <r>
      <rPr>
        <i/>
        <sz val="10"/>
        <rFont val="Times New Roman CE"/>
        <charset val="238"/>
      </rPr>
      <t>limited 
liability 
compa-
nies</t>
    </r>
  </si>
  <si>
    <r>
      <t>M.st.</t>
    </r>
    <r>
      <rPr>
        <sz val="10"/>
        <rFont val="Times New Roman CE"/>
        <family val="1"/>
        <charset val="238"/>
      </rPr>
      <t xml:space="preserve"> Warszawa</t>
    </r>
  </si>
  <si>
    <t>Białystok</t>
  </si>
  <si>
    <t>Bielsko-Biała</t>
  </si>
  <si>
    <t>Bydgoszcz</t>
  </si>
  <si>
    <t>Częstochowa</t>
  </si>
  <si>
    <t>Gdańsk</t>
  </si>
  <si>
    <t>Gliwice</t>
  </si>
  <si>
    <t>Katowice</t>
  </si>
  <si>
    <t>Kielce</t>
  </si>
  <si>
    <t>Koszalin</t>
  </si>
  <si>
    <t>Kraków</t>
  </si>
  <si>
    <t>Lublin</t>
  </si>
  <si>
    <t>Łódź</t>
  </si>
  <si>
    <t>Olsztyn</t>
  </si>
  <si>
    <t>Opole</t>
  </si>
  <si>
    <t>Poznań</t>
  </si>
  <si>
    <t>Rzeszów</t>
  </si>
  <si>
    <t>Szczecin</t>
  </si>
  <si>
    <t>Toruń</t>
  </si>
  <si>
    <t>Wrocław</t>
  </si>
  <si>
    <t>Zielona Góra</t>
  </si>
  <si>
    <r>
      <t xml:space="preserve">     a </t>
    </r>
    <r>
      <rPr>
        <sz val="10"/>
        <rFont val="Times New Roman CE"/>
        <family val="1"/>
        <charset val="238"/>
      </rPr>
      <t xml:space="preserve"> Prowadzące działalność gospodarczą.   </t>
    </r>
    <r>
      <rPr>
        <i/>
        <sz val="10"/>
        <rFont val="Times New Roman CE"/>
        <charset val="238"/>
      </rPr>
      <t>b</t>
    </r>
    <r>
      <rPr>
        <sz val="10"/>
        <rFont val="Times New Roman CE"/>
        <family val="1"/>
        <charset val="238"/>
      </rPr>
      <t xml:space="preserve">  Z wyłączeniem stowarzyszeń kultury fizycznej i związków sportowych.  </t>
    </r>
  </si>
  <si>
    <r>
      <t xml:space="preserve">     U w a g a.</t>
    </r>
    <r>
      <rPr>
        <sz val="10"/>
        <rFont val="Times New Roman CE"/>
        <family val="1"/>
        <charset val="238"/>
      </rPr>
      <t xml:space="preserve"> Ponadto w rejestrze znajdują się także: jednostki badawczo-rozwojowe – 9, spółki komandytowe – 25357, spółki </t>
    </r>
  </si>
  <si>
    <t xml:space="preserve">partnerskie – 2243, towarzystwa ubezpieczeń wzajemnych – 11, fundacje – 8571, organizacje rzemieślnicze – 139, organizacje </t>
  </si>
  <si>
    <t xml:space="preserve">pracodawców – 120, stowarzyszenia kultury fizycznej  i związków sportowych – 924.      </t>
  </si>
  <si>
    <r>
      <t xml:space="preserve">  </t>
    </r>
    <r>
      <rPr>
        <sz val="10"/>
        <rFont val="Times New Roman CE"/>
        <family val="1"/>
        <charset val="238"/>
      </rPr>
      <t xml:space="preserve">   </t>
    </r>
    <r>
      <rPr>
        <b/>
        <sz val="10"/>
        <rFont val="Times New Roman CE"/>
        <family val="1"/>
        <charset val="238"/>
      </rPr>
      <t>Ź r ó d ł o:</t>
    </r>
    <r>
      <rPr>
        <sz val="10"/>
        <rFont val="Times New Roman CE"/>
        <family val="1"/>
        <charset val="238"/>
      </rPr>
      <t xml:space="preserve"> dane Ministerstwa Sprawiedliwości.</t>
    </r>
  </si>
  <si>
    <t xml:space="preserve">     a  Conducting economic activity.   b  Excluding physical education associations and sports associations.   </t>
  </si>
  <si>
    <r>
      <t xml:space="preserve">     </t>
    </r>
    <r>
      <rPr>
        <b/>
        <i/>
        <sz val="10"/>
        <rFont val="Times New Roman CE"/>
        <charset val="238"/>
      </rPr>
      <t>S o u r c e:</t>
    </r>
    <r>
      <rPr>
        <i/>
        <sz val="10"/>
        <rFont val="Times New Roman CE"/>
        <family val="1"/>
        <charset val="238"/>
      </rPr>
      <t xml:space="preserve"> data of the Ministry of Justice.</t>
    </r>
  </si>
  <si>
    <t>x</t>
  </si>
  <si>
    <r>
      <t xml:space="preserve">     N o t e.</t>
    </r>
    <r>
      <rPr>
        <i/>
        <sz val="10"/>
        <rFont val="Times New Roman CE"/>
        <family val="1"/>
        <charset val="238"/>
      </rPr>
      <t xml:space="preserve"> Moreover, 32063 criminal cases, 44166 civil cases including family cases, 11505 commercial law cases, 994 cases involving the labour law as well as 23700 cases involving social security were subject to proceedings in 11 appeal courts.</t>
    </r>
  </si>
  <si>
    <r>
      <t xml:space="preserve">     N o t e.</t>
    </r>
    <r>
      <rPr>
        <i/>
        <sz val="10"/>
        <rFont val="Times New Roman CE"/>
        <family val="1"/>
        <charset val="238"/>
      </rPr>
      <t xml:space="preserve"> Moreover, in the register there are  also included the following entities: 9 research-development units, </t>
    </r>
  </si>
  <si>
    <r>
      <t>25357 limited partnerships, 2243 professional partnerships</t>
    </r>
    <r>
      <rPr>
        <b/>
        <i/>
        <sz val="10"/>
        <rFont val="Times New Roman CE"/>
        <family val="1"/>
        <charset val="238"/>
      </rPr>
      <t xml:space="preserve">, </t>
    </r>
    <r>
      <rPr>
        <i/>
        <sz val="10"/>
        <rFont val="Times New Roman CE"/>
        <charset val="238"/>
      </rPr>
      <t>11</t>
    </r>
    <r>
      <rPr>
        <i/>
        <sz val="10"/>
        <rFont val="Times New Roman CE"/>
        <family val="1"/>
        <charset val="238"/>
      </rPr>
      <t>mutual insurance companies</t>
    </r>
    <r>
      <rPr>
        <i/>
        <sz val="10"/>
        <rFont val="Times New Roman CE"/>
        <charset val="238"/>
      </rPr>
      <t xml:space="preserve">, 8571 foundations, </t>
    </r>
  </si>
  <si>
    <r>
      <t xml:space="preserve">TABL. 1 (28). </t>
    </r>
    <r>
      <rPr>
        <b/>
        <sz val="10"/>
        <rFont val="Times New Roman"/>
        <family val="1"/>
        <charset val="238"/>
      </rPr>
      <t xml:space="preserve"> PRZESTĘPSTWA STWIERDZONE PRZEZ POLICJĘ W ZAKOŃCZONYCH  </t>
    </r>
  </si>
  <si>
    <r>
      <t>TABL. 2 (29).</t>
    </r>
    <r>
      <rPr>
        <b/>
        <sz val="11"/>
        <rFont val="Times New Roman"/>
        <family val="1"/>
        <charset val="238"/>
      </rPr>
      <t xml:space="preserve">  PRZESTĘPSTWA STWIERDZONE  PRZEZ POLICJĘ  </t>
    </r>
  </si>
  <si>
    <r>
      <t xml:space="preserve">TABL. 3 (30). </t>
    </r>
    <r>
      <rPr>
        <b/>
        <sz val="10"/>
        <rFont val="Times New Roman"/>
        <family val="1"/>
        <charset val="238"/>
      </rPr>
      <t xml:space="preserve"> WSKAŹNIKI WYKRYWALNOŚCI SPRAWCÓW PRZESTĘPSTW STWIERDZONYCH </t>
    </r>
  </si>
  <si>
    <r>
      <t xml:space="preserve">TABL. 4 (31).  </t>
    </r>
    <r>
      <rPr>
        <b/>
        <sz val="11"/>
        <rFont val="Times New Roman CE"/>
        <charset val="238"/>
      </rPr>
      <t>WPŁYW SPRAW DO SĄDÓW POWSZECHNYCH W 2016 R.</t>
    </r>
  </si>
  <si>
    <r>
      <rPr>
        <sz val="11"/>
        <rFont val="Times New Roman CE"/>
        <charset val="238"/>
      </rPr>
      <t xml:space="preserve">TABL. 4 (31).  </t>
    </r>
    <r>
      <rPr>
        <b/>
        <sz val="11"/>
        <rFont val="Times New Roman CE"/>
        <charset val="238"/>
      </rPr>
      <t>WPŁYW SPRAW DO SĄDÓW POWSZECHNYCH W 2016 R. (dok.)</t>
    </r>
  </si>
  <si>
    <r>
      <t>TABL. 5 (32).</t>
    </r>
    <r>
      <rPr>
        <b/>
        <sz val="12"/>
        <rFont val="Times New Roman CE"/>
        <family val="1"/>
        <charset val="238"/>
      </rPr>
      <t xml:space="preserve">  DOROŚLI  SKAZANI  PRAWOMOCNIE  PRZEZ SĄDY  POWSZECHNE</t>
    </r>
  </si>
  <si>
    <r>
      <t xml:space="preserve">rodzinie i opiece
</t>
    </r>
    <r>
      <rPr>
        <i/>
        <sz val="10"/>
        <rFont val="Times New Roman CE"/>
        <family val="1"/>
        <charset val="238"/>
      </rPr>
      <t>family
and guardianship</t>
    </r>
  </si>
  <si>
    <r>
      <t xml:space="preserve">TABL. 6 (33).  </t>
    </r>
    <r>
      <rPr>
        <b/>
        <sz val="12"/>
        <rFont val="Times New Roman CE"/>
        <charset val="238"/>
      </rPr>
      <t>SPRAWY  RODZINNE W 2016 R.</t>
    </r>
  </si>
  <si>
    <r>
      <t xml:space="preserve">TABL. 6 (33).  </t>
    </r>
    <r>
      <rPr>
        <b/>
        <sz val="12"/>
        <rFont val="Times New Roman CE"/>
        <charset val="238"/>
      </rPr>
      <t>SPRAWY  RODZINNE W 2016 R. (cd.)</t>
    </r>
  </si>
  <si>
    <r>
      <rPr>
        <sz val="12"/>
        <rFont val="Times New Roman CE"/>
        <charset val="238"/>
      </rPr>
      <t xml:space="preserve">TABL. 6 (33).  </t>
    </r>
    <r>
      <rPr>
        <b/>
        <sz val="12"/>
        <rFont val="Times New Roman CE"/>
        <charset val="238"/>
      </rPr>
      <t>SPRAWY  RODZINNE W 2016 R. (dok.)</t>
    </r>
  </si>
  <si>
    <r>
      <t>TABL. 7 (34).</t>
    </r>
    <r>
      <rPr>
        <b/>
        <sz val="12"/>
        <rFont val="Times New Roman CE"/>
        <charset val="238"/>
      </rPr>
      <t xml:space="preserve">  KRAJOWY REJESTR  SĄDOWY W 2016 R.</t>
    </r>
  </si>
  <si>
    <r>
      <t xml:space="preserve">    a</t>
    </r>
    <r>
      <rPr>
        <sz val="10"/>
        <rFont val="Times New Roman CE"/>
        <family val="1"/>
        <charset val="238"/>
      </rPr>
      <t xml:space="preserve"> Łącznie z osobami skazanymi za przestępstwa popełnione za granicą i w miejscu nieokreślonym −  nieujętymi w podziale na województwa. </t>
    </r>
  </si>
  <si>
    <t>–</t>
  </si>
  <si>
    <r>
      <rPr>
        <b/>
        <sz val="9"/>
        <rFont val="Times New Roman"/>
        <family val="1"/>
        <charset val="238"/>
      </rPr>
      <t xml:space="preserve">     Ź r ó d ł o:</t>
    </r>
    <r>
      <rPr>
        <sz val="9"/>
        <rFont val="Times New Roman"/>
        <family val="1"/>
        <charset val="238"/>
      </rPr>
      <t xml:space="preserve"> dane Komendy Głównej Policji.</t>
    </r>
  </si>
  <si>
    <r>
      <rPr>
        <b/>
        <i/>
        <sz val="9"/>
        <rFont val="Times New Roman"/>
        <family val="1"/>
        <charset val="238"/>
      </rPr>
      <t xml:space="preserve">     S o u r c e:</t>
    </r>
    <r>
      <rPr>
        <i/>
        <sz val="9"/>
        <rFont val="Times New Roman"/>
        <family val="1"/>
        <charset val="238"/>
      </rPr>
      <t xml:space="preserve"> data of the National Police Headquarters.</t>
    </r>
  </si>
  <si>
    <r>
      <t xml:space="preserve">     </t>
    </r>
    <r>
      <rPr>
        <b/>
        <i/>
        <sz val="9"/>
        <rFont val="Times New Roman"/>
        <family val="1"/>
        <charset val="238"/>
      </rPr>
      <t xml:space="preserve">S o u r c e: </t>
    </r>
    <r>
      <rPr>
        <i/>
        <sz val="9"/>
        <rFont val="Times New Roman"/>
        <family val="1"/>
        <charset val="238"/>
      </rPr>
      <t>data of the National Police Headquarters.</t>
    </r>
  </si>
  <si>
    <r>
      <t xml:space="preserve">     </t>
    </r>
    <r>
      <rPr>
        <b/>
        <sz val="9"/>
        <rFont val="Times New Roman"/>
        <family val="1"/>
        <charset val="238"/>
      </rPr>
      <t xml:space="preserve">Ź r ó d ł o: </t>
    </r>
    <r>
      <rPr>
        <sz val="9"/>
        <rFont val="Times New Roman"/>
        <family val="1"/>
        <charset val="238"/>
      </rPr>
      <t>dane Komendy Głównej Policji.</t>
    </r>
  </si>
  <si>
    <r>
      <rPr>
        <b/>
        <i/>
        <sz val="9"/>
        <rFont val="Times New Roman"/>
        <family val="1"/>
        <charset val="238"/>
      </rPr>
      <t xml:space="preserve">     S o u r c e: </t>
    </r>
    <r>
      <rPr>
        <i/>
        <sz val="9"/>
        <rFont val="Times New Roman"/>
        <family val="1"/>
        <charset val="238"/>
      </rPr>
      <t>data of the National Police Headquarters.</t>
    </r>
  </si>
  <si>
    <r>
      <t xml:space="preserve">     </t>
    </r>
    <r>
      <rPr>
        <b/>
        <sz val="9"/>
        <rFont val="Times New Roman"/>
        <family val="1"/>
        <charset val="238"/>
      </rPr>
      <t>Ź r ó d ł o:</t>
    </r>
    <r>
      <rPr>
        <sz val="9"/>
        <rFont val="Times New Roman"/>
        <family val="1"/>
        <charset val="238"/>
      </rPr>
      <t xml:space="preserve"> dane Komendy Głównej Policji.</t>
    </r>
  </si>
  <si>
    <t xml:space="preserve">d  Of which the Competition and Consumer Protection Court – 2327 and the Community Trademark and Design Court – 230.  e  Including collections of documents (1296 cases). </t>
  </si>
  <si>
    <t xml:space="preserve">d  Of which the Competition and Consumer Protection Court – 2327 and the Community Trademark and Design Court – 230. e  Including collections of documents (1296 cases). </t>
  </si>
  <si>
    <t xml:space="preserve">139 craftsmen organisations, 120 employers' associations, 924 physical education associations and sports associations.  </t>
  </si>
  <si>
    <r>
      <t xml:space="preserve">Rejestr  Stowarzyszeń,
Innych Organizacji Społecznych
i  Zawodowych, Fundacji
i </t>
    </r>
    <r>
      <rPr>
        <sz val="10"/>
        <rFont val="Times New Roman CE"/>
        <charset val="238"/>
      </rPr>
      <t>Samodzielnych</t>
    </r>
    <r>
      <rPr>
        <sz val="10"/>
        <rFont val="Times New Roman CE"/>
        <family val="1"/>
        <charset val="238"/>
      </rPr>
      <t xml:space="preserve"> Publicznych Zakładów
Opieki Zdrowotnej
</t>
    </r>
    <r>
      <rPr>
        <i/>
        <sz val="10"/>
        <rFont val="Times New Roman CE"/>
        <family val="1"/>
        <charset val="238"/>
      </rPr>
      <t xml:space="preserve">Register of Associations,
Other Social and Professional
Organisations, Foundations
and </t>
    </r>
    <r>
      <rPr>
        <i/>
        <sz val="10"/>
        <rFont val="Times New Roman CE"/>
        <charset val="238"/>
      </rPr>
      <t>Independent</t>
    </r>
    <r>
      <rPr>
        <i/>
        <sz val="10"/>
        <rFont val="Times New Roman CE"/>
        <family val="1"/>
        <charset val="238"/>
      </rPr>
      <t xml:space="preserve"> Public Health Care Facilities</t>
    </r>
  </si>
  <si>
    <r>
      <t>społecz-
no-za
wodowe
organi-
zacje
rol-
ników</t>
    </r>
    <r>
      <rPr>
        <i/>
        <vertAlign val="superscript"/>
        <sz val="10"/>
        <rFont val="Times New Roman CE"/>
        <charset val="238"/>
      </rPr>
      <t>a</t>
    </r>
    <r>
      <rPr>
        <sz val="10"/>
        <rFont val="Times New Roman CE"/>
        <charset val="238"/>
      </rPr>
      <t xml:space="preserve">
</t>
    </r>
    <r>
      <rPr>
        <i/>
        <sz val="10"/>
        <rFont val="Times New Roman CE"/>
        <family val="1"/>
        <charset val="238"/>
      </rPr>
      <t>profes-
sional 
organi-
sations
of  
farmers</t>
    </r>
    <r>
      <rPr>
        <i/>
        <vertAlign val="superscript"/>
        <sz val="10"/>
        <rFont val="Times New Roman CE"/>
        <charset val="238"/>
      </rPr>
      <t>a</t>
    </r>
  </si>
  <si>
    <t xml:space="preserve">    a Including persons sentenced for crimes committed abroad and in unspecified place – not included in the division by voivodships.</t>
  </si>
  <si>
    <r>
      <t xml:space="preserve">     a</t>
    </r>
    <r>
      <rPr>
        <sz val="9"/>
        <rFont val="Times New Roman"/>
        <family val="1"/>
        <charset val="238"/>
      </rPr>
      <t xml:space="preserve">  Dane dotyczą osób. </t>
    </r>
    <r>
      <rPr>
        <i/>
        <sz val="9"/>
        <rFont val="Times New Roman"/>
        <family val="1"/>
        <charset val="238"/>
      </rPr>
      <t>b</t>
    </r>
    <r>
      <rPr>
        <sz val="9"/>
        <rFont val="Times New Roman"/>
        <family val="1"/>
        <charset val="238"/>
      </rPr>
      <t xml:space="preserve">  Patrz uwagi ogólne, ust. 10 na str. 217.</t>
    </r>
  </si>
  <si>
    <t xml:space="preserve">     a  Data relate to persons. b  See general notes, item 10 on page 217.</t>
  </si>
  <si>
    <r>
      <t>nieletnich</t>
    </r>
    <r>
      <rPr>
        <i/>
        <vertAlign val="superscript"/>
        <sz val="9"/>
        <rFont val="Times New Roman CE"/>
        <charset val="238"/>
      </rPr>
      <t>a</t>
    </r>
    <r>
      <rPr>
        <i/>
        <sz val="9"/>
        <rFont val="Times New Roman CE"/>
        <charset val="238"/>
      </rPr>
      <t xml:space="preserve"> </t>
    </r>
    <r>
      <rPr>
        <sz val="9"/>
        <rFont val="Times New Roman CE"/>
        <charset val="238"/>
      </rPr>
      <t>w postepowaniu
w sprawach, w których
zachodzi podejrzenie
demoralizacji lub popełnienia
czynu karalnego</t>
    </r>
    <r>
      <rPr>
        <i/>
        <vertAlign val="superscript"/>
        <sz val="9"/>
        <rFont val="Times New Roman CE"/>
        <charset val="238"/>
      </rPr>
      <t>b</t>
    </r>
    <r>
      <rPr>
        <i/>
        <sz val="9"/>
        <rFont val="Times New Roman CE"/>
        <charset val="238"/>
      </rPr>
      <t xml:space="preserve"> </t>
    </r>
    <r>
      <rPr>
        <sz val="9"/>
        <rFont val="Times New Roman CE"/>
        <charset val="238"/>
      </rPr>
      <t xml:space="preserve">
</t>
    </r>
    <r>
      <rPr>
        <i/>
        <sz val="9"/>
        <rFont val="Times New Roman CE"/>
        <charset val="238"/>
      </rPr>
      <t>juveniles</t>
    </r>
    <r>
      <rPr>
        <i/>
        <vertAlign val="superscript"/>
        <sz val="9"/>
        <rFont val="Times New Roman CE"/>
        <charset val="238"/>
      </rPr>
      <t>a</t>
    </r>
    <r>
      <rPr>
        <i/>
        <sz val="9"/>
        <rFont val="Times New Roman CE"/>
        <charset val="238"/>
      </rPr>
      <t xml:space="preserve"> in investigation
of cases in which occur
suspicion of demoralization
or commitment punishable
act</t>
    </r>
    <r>
      <rPr>
        <i/>
        <vertAlign val="superscript"/>
        <sz val="9"/>
        <rFont val="Times New Roman CE"/>
        <charset val="238"/>
      </rPr>
      <t>b</t>
    </r>
  </si>
  <si>
    <r>
      <t xml:space="preserve">d  </t>
    </r>
    <r>
      <rPr>
        <sz val="9"/>
        <rFont val="Times New Roman CE"/>
        <family val="1"/>
        <charset val="238"/>
      </rPr>
      <t xml:space="preserve">W tym Sąd Ochrony Konkurencji i Konsumentów – 2327 i Sąd Wspólnotowych Znaków Towarowych i Wzorów Przemysłowych – 230.  </t>
    </r>
    <r>
      <rPr>
        <i/>
        <sz val="9"/>
        <rFont val="Times New Roman CE"/>
        <family val="1"/>
        <charset val="238"/>
      </rPr>
      <t>e</t>
    </r>
    <r>
      <rPr>
        <sz val="9"/>
        <rFont val="Times New Roman CE"/>
        <family val="1"/>
        <charset val="238"/>
      </rPr>
      <t xml:space="preserve">  Łącznie ze zbiorami dokumentów (1296 spraw).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</si>
</sst>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zł&quot;_-;\-* #,##0.00\ &quot;zł&quot;_-;_-* &quot;-&quot;??\ &quot;zł&quot;_-;_-@_-"/>
    <numFmt numFmtId="43" formatCode="_-* #,##0.00\ _z_ł_-;\-* #,##0.00\ _z_ł_-;_-* &quot;-&quot;??\ _z_ł_-;_-@_-"/>
    <numFmt numFmtId="164" formatCode="0.0"/>
  </numFmts>
  <fonts count="107">
    <font>
      <sz val="10"/>
      <name val="Arial CE"/>
      <charset val="238"/>
    </font>
    <font>
      <sz val="11"/>
      <color theme="1"/>
      <name val="Calibri"/>
      <family val="2"/>
      <charset val="238"/>
      <scheme val="minor"/>
    </font>
    <font>
      <sz val="10"/>
      <name val="Arial CE"/>
      <charset val="238"/>
    </font>
    <font>
      <sz val="10"/>
      <name val="Times New Roman CE"/>
      <family val="1"/>
      <charset val="238"/>
    </font>
    <font>
      <b/>
      <sz val="10"/>
      <name val="Times New Roman CE"/>
      <family val="1"/>
      <charset val="238"/>
    </font>
    <font>
      <i/>
      <sz val="10"/>
      <name val="Times New Roman CE"/>
      <family val="1"/>
      <charset val="238"/>
    </font>
    <font>
      <i/>
      <sz val="10"/>
      <name val="Times New Roman CE"/>
      <charset val="238"/>
    </font>
    <font>
      <sz val="10"/>
      <name val="Arial CE"/>
    </font>
    <font>
      <b/>
      <sz val="12"/>
      <name val="Times New Roman"/>
      <family val="1"/>
      <charset val="238"/>
    </font>
    <font>
      <sz val="12"/>
      <name val="Times New Roman"/>
      <family val="1"/>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8"/>
      <name val="Arial"/>
      <family val="2"/>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b/>
      <sz val="11"/>
      <name val="Times New Roman"/>
      <family val="1"/>
      <charset val="238"/>
    </font>
    <font>
      <sz val="9"/>
      <name val="Times New Roman"/>
      <family val="1"/>
      <charset val="238"/>
    </font>
    <font>
      <sz val="10"/>
      <name val="Times New Roman"/>
      <family val="1"/>
      <charset val="238"/>
    </font>
    <font>
      <sz val="11"/>
      <name val="Times New Roman"/>
      <family val="1"/>
      <charset val="238"/>
    </font>
    <font>
      <i/>
      <sz val="11"/>
      <name val="Times New Roman"/>
      <family val="1"/>
      <charset val="238"/>
    </font>
    <font>
      <i/>
      <sz val="10"/>
      <name val="Times New Roman"/>
      <family val="1"/>
      <charset val="238"/>
    </font>
    <font>
      <i/>
      <sz val="9"/>
      <name val="Times New Roman"/>
      <family val="1"/>
      <charset val="238"/>
    </font>
    <font>
      <b/>
      <sz val="10"/>
      <name val="Times New Roman"/>
      <family val="1"/>
      <charset val="238"/>
    </font>
    <font>
      <i/>
      <vertAlign val="superscript"/>
      <sz val="10"/>
      <name val="Times New Roman CE"/>
      <charset val="238"/>
    </font>
    <font>
      <b/>
      <i/>
      <sz val="10"/>
      <name val="Times New Roman CE"/>
      <family val="1"/>
      <charset val="238"/>
    </font>
    <font>
      <sz val="12"/>
      <name val="Times New Roman CE"/>
      <family val="1"/>
      <charset val="238"/>
    </font>
    <font>
      <i/>
      <sz val="10"/>
      <name val="Arial CE"/>
      <charset val="238"/>
    </font>
    <font>
      <sz val="10"/>
      <name val="Times New Roman CE"/>
      <charset val="238"/>
    </font>
    <font>
      <i/>
      <sz val="12"/>
      <name val="Times New Roman CE"/>
      <family val="1"/>
      <charset val="238"/>
    </font>
    <font>
      <b/>
      <sz val="12"/>
      <name val="Times New Roman CE"/>
      <family val="1"/>
      <charset val="238"/>
    </font>
    <font>
      <sz val="12"/>
      <name val="Arial CE"/>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sz val="8"/>
      <name val="Arial"/>
      <family val="2"/>
      <charset val="238"/>
    </font>
    <font>
      <sz val="8"/>
      <name val="Arial"/>
      <family val="2"/>
      <charset val="238"/>
    </font>
    <font>
      <b/>
      <sz val="11"/>
      <color indexed="17"/>
      <name val="Calibri"/>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37"/>
      <name val="Calibri"/>
      <family val="2"/>
    </font>
    <font>
      <b/>
      <i/>
      <sz val="10"/>
      <name val="Times New Roman CE"/>
      <charset val="238"/>
    </font>
    <font>
      <b/>
      <i/>
      <sz val="11"/>
      <name val="Times New Roman"/>
      <family val="1"/>
      <charset val="238"/>
    </font>
    <font>
      <sz val="14"/>
      <color rgb="FFFF0000"/>
      <name val="Times New Roman"/>
      <family val="1"/>
      <charset val="238"/>
    </font>
    <font>
      <sz val="10.5"/>
      <name val="Times New Roman"/>
      <family val="1"/>
      <charset val="238"/>
    </font>
    <font>
      <b/>
      <sz val="8.5"/>
      <name val="Times New Roman"/>
      <family val="1"/>
      <charset val="238"/>
    </font>
    <font>
      <i/>
      <sz val="10.5"/>
      <name val="Times New Roman"/>
      <family val="1"/>
      <charset val="238"/>
    </font>
    <font>
      <i/>
      <sz val="8.5"/>
      <name val="Times New Roman"/>
      <family val="1"/>
      <charset val="238"/>
    </font>
    <font>
      <b/>
      <i/>
      <sz val="9"/>
      <name val="Times New Roman"/>
      <family val="1"/>
      <charset val="238"/>
    </font>
    <font>
      <sz val="11"/>
      <color rgb="FF000000"/>
      <name val="Calibri"/>
      <family val="2"/>
      <charset val="238"/>
    </font>
    <font>
      <b/>
      <sz val="10"/>
      <name val="Arial CE"/>
      <charset val="238"/>
    </font>
    <font>
      <sz val="11"/>
      <name val="Times New Roman CE"/>
      <family val="1"/>
      <charset val="238"/>
    </font>
    <font>
      <b/>
      <sz val="11"/>
      <name val="Times New Roman CE"/>
      <charset val="238"/>
    </font>
    <font>
      <b/>
      <sz val="11"/>
      <name val="Times New Roman CE"/>
      <family val="1"/>
      <charset val="238"/>
    </font>
    <font>
      <i/>
      <sz val="11"/>
      <name val="Times New Roman CE"/>
      <family val="1"/>
      <charset val="238"/>
    </font>
    <font>
      <sz val="9"/>
      <name val="Times New Roman CE"/>
      <family val="1"/>
      <charset val="238"/>
    </font>
    <font>
      <i/>
      <sz val="9"/>
      <name val="Times New Roman CE"/>
      <family val="1"/>
      <charset val="238"/>
    </font>
    <font>
      <i/>
      <sz val="9"/>
      <name val="Times New Roman CE"/>
      <charset val="238"/>
    </font>
    <font>
      <i/>
      <vertAlign val="superscript"/>
      <sz val="9"/>
      <name val="Times New Roman CE"/>
      <charset val="238"/>
    </font>
    <font>
      <i/>
      <vertAlign val="superscript"/>
      <sz val="9"/>
      <name val="Times New Roman CE"/>
      <family val="1"/>
      <charset val="238"/>
    </font>
    <font>
      <sz val="11"/>
      <name val="Arial"/>
      <family val="2"/>
      <charset val="238"/>
    </font>
    <font>
      <sz val="11"/>
      <name val="Times New Roman CE"/>
      <charset val="238"/>
    </font>
    <font>
      <b/>
      <i/>
      <sz val="11"/>
      <name val="Times New Roman CE"/>
      <charset val="238"/>
    </font>
    <font>
      <b/>
      <sz val="9"/>
      <name val="Times New Roman CE"/>
      <family val="1"/>
      <charset val="238"/>
    </font>
    <font>
      <sz val="12"/>
      <name val="Times New Roman CE"/>
      <charset val="238"/>
    </font>
    <font>
      <b/>
      <i/>
      <vertAlign val="superscript"/>
      <sz val="11"/>
      <name val="Times New Roman CE"/>
      <family val="1"/>
      <charset val="238"/>
    </font>
    <font>
      <b/>
      <i/>
      <sz val="11"/>
      <name val="Times New Roman CE"/>
      <family val="1"/>
      <charset val="238"/>
    </font>
    <font>
      <i/>
      <vertAlign val="superscript"/>
      <sz val="11"/>
      <name val="Times New Roman CE"/>
      <family val="1"/>
      <charset val="238"/>
    </font>
    <font>
      <b/>
      <sz val="12"/>
      <name val="Times New Roman CE"/>
      <charset val="238"/>
    </font>
    <font>
      <sz val="9"/>
      <name val="Times New Roman CE"/>
      <charset val="238"/>
    </font>
    <font>
      <sz val="9"/>
      <name val="Arial CE"/>
      <charset val="238"/>
    </font>
    <font>
      <b/>
      <sz val="12"/>
      <name val="Arial CE"/>
      <charset val="238"/>
    </font>
    <font>
      <b/>
      <sz val="10"/>
      <name val="Times New Roman"/>
      <family val="1"/>
    </font>
    <font>
      <i/>
      <sz val="12"/>
      <name val="Times New Roman CE"/>
      <charset val="238"/>
    </font>
    <font>
      <b/>
      <sz val="9"/>
      <name val="Times New Roman CE"/>
      <charset val="238"/>
    </font>
    <font>
      <b/>
      <i/>
      <sz val="9"/>
      <name val="Times New Roman CE"/>
      <family val="1"/>
      <charset val="238"/>
    </font>
    <font>
      <sz val="8"/>
      <name val="Times New Roman CE"/>
      <charset val="238"/>
    </font>
    <font>
      <i/>
      <sz val="9"/>
      <color rgb="FFFF0000"/>
      <name val="Times New Roman CE"/>
      <charset val="238"/>
    </font>
    <font>
      <i/>
      <sz val="10"/>
      <color rgb="FFFF0000"/>
      <name val="Arial CE"/>
      <charset val="238"/>
    </font>
    <font>
      <b/>
      <sz val="11"/>
      <name val="Arial"/>
      <family val="2"/>
      <charset val="238"/>
    </font>
    <font>
      <b/>
      <sz val="9"/>
      <name val="Times New Roman"/>
      <family val="1"/>
      <charset val="238"/>
    </font>
  </fonts>
  <fills count="5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12"/>
      </patternFill>
    </fill>
    <fill>
      <patternFill patternType="solid">
        <fgColor indexed="52"/>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D3D3D3"/>
      </patternFill>
    </fill>
  </fills>
  <borders count="62">
    <border>
      <left/>
      <right/>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right/>
      <top/>
      <bottom style="double">
        <color indexed="17"/>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s>
  <cellStyleXfs count="144">
    <xf numFmtId="0" fontId="0" fillId="0" borderId="0"/>
    <xf numFmtId="0" fontId="2" fillId="0" borderId="0"/>
    <xf numFmtId="0" fontId="7" fillId="0" borderId="0"/>
    <xf numFmtId="0" fontId="7" fillId="0" borderId="0"/>
    <xf numFmtId="0" fontId="10" fillId="0" borderId="0"/>
    <xf numFmtId="0" fontId="2" fillId="0" borderId="0"/>
    <xf numFmtId="0" fontId="10" fillId="0" borderId="0"/>
    <xf numFmtId="0" fontId="2"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1" fillId="6" borderId="0" applyNumberFormat="0" applyBorder="0" applyAlignment="0" applyProtection="0"/>
    <xf numFmtId="0" fontId="11" fillId="3"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6" borderId="0" applyNumberFormat="0" applyBorder="0" applyAlignment="0" applyProtection="0"/>
    <xf numFmtId="0" fontId="11" fillId="4" borderId="0" applyNumberFormat="0" applyBorder="0" applyAlignment="0" applyProtection="0"/>
    <xf numFmtId="0" fontId="12" fillId="6"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3" fillId="0" borderId="16"/>
    <xf numFmtId="0" fontId="14" fillId="7" borderId="17" applyNumberFormat="0" applyAlignment="0" applyProtection="0"/>
    <xf numFmtId="0" fontId="15" fillId="15" borderId="18" applyNumberFormat="0" applyAlignment="0" applyProtection="0"/>
    <xf numFmtId="0" fontId="16" fillId="6" borderId="0" applyNumberFormat="0" applyBorder="0" applyAlignment="0" applyProtection="0"/>
    <xf numFmtId="43" fontId="2" fillId="0" borderId="0" applyFont="0" applyFill="0" applyBorder="0" applyAlignment="0" applyProtection="0"/>
    <xf numFmtId="0" fontId="17" fillId="0" borderId="19" applyNumberFormat="0" applyFill="0" applyAlignment="0" applyProtection="0"/>
    <xf numFmtId="0" fontId="18" fillId="16" borderId="20" applyNumberFormat="0" applyAlignment="0" applyProtection="0"/>
    <xf numFmtId="0" fontId="19" fillId="0" borderId="21" applyNumberFormat="0" applyFill="0" applyAlignment="0" applyProtection="0"/>
    <xf numFmtId="0" fontId="20" fillId="0" borderId="22" applyNumberFormat="0" applyFill="0" applyAlignment="0" applyProtection="0"/>
    <xf numFmtId="0" fontId="21" fillId="0" borderId="23" applyNumberFormat="0" applyFill="0" applyAlignment="0" applyProtection="0"/>
    <xf numFmtId="0" fontId="21" fillId="0" borderId="0" applyNumberFormat="0" applyFill="0" applyBorder="0" applyAlignment="0" applyProtection="0"/>
    <xf numFmtId="0" fontId="22" fillId="7" borderId="0" applyNumberFormat="0" applyBorder="0" applyAlignment="0" applyProtection="0"/>
    <xf numFmtId="0" fontId="10" fillId="0" borderId="0"/>
    <xf numFmtId="0" fontId="2" fillId="0" borderId="0"/>
    <xf numFmtId="0" fontId="10" fillId="0" borderId="0"/>
    <xf numFmtId="0" fontId="23" fillId="15" borderId="17" applyNumberFormat="0" applyAlignment="0" applyProtection="0"/>
    <xf numFmtId="0" fontId="24" fillId="0" borderId="24" applyNumberFormat="0" applyFill="0" applyAlignment="0" applyProtection="0"/>
    <xf numFmtId="0" fontId="25" fillId="0" borderId="0" applyNumberFormat="0" applyFill="0" applyBorder="0" applyAlignment="0" applyProtection="0"/>
    <xf numFmtId="0" fontId="17" fillId="0" borderId="0" applyNumberFormat="0" applyFill="0" applyBorder="0" applyAlignment="0" applyProtection="0"/>
    <xf numFmtId="0" fontId="26" fillId="0" borderId="0" applyNumberFormat="0" applyFill="0" applyBorder="0" applyAlignment="0" applyProtection="0"/>
    <xf numFmtId="0" fontId="2" fillId="4" borderId="25" applyNumberFormat="0" applyFont="0" applyAlignment="0" applyProtection="0"/>
    <xf numFmtId="44" fontId="2" fillId="0" borderId="0" applyFont="0" applyFill="0" applyBorder="0" applyAlignment="0" applyProtection="0"/>
    <xf numFmtId="0" fontId="27"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5"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5"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5" fillId="26" borderId="0" applyNumberFormat="0" applyBorder="0" applyAlignment="0" applyProtection="0"/>
    <xf numFmtId="0" fontId="44" fillId="21" borderId="0" applyNumberFormat="0" applyBorder="0" applyAlignment="0" applyProtection="0"/>
    <xf numFmtId="0" fontId="44" fillId="27" borderId="0" applyNumberFormat="0" applyBorder="0" applyAlignment="0" applyProtection="0"/>
    <xf numFmtId="0" fontId="45" fillId="22"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45" fillId="20" borderId="0" applyNumberFormat="0" applyBorder="0" applyAlignment="0" applyProtection="0"/>
    <xf numFmtId="0" fontId="44" fillId="30" borderId="0" applyNumberFormat="0" applyBorder="0" applyAlignment="0" applyProtection="0"/>
    <xf numFmtId="0" fontId="44"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5" fillId="20" borderId="0" applyNumberFormat="0" applyBorder="0" applyAlignment="0" applyProtection="0"/>
    <xf numFmtId="0" fontId="45" fillId="37" borderId="0" applyNumberFormat="0" applyBorder="0" applyAlignment="0" applyProtection="0"/>
    <xf numFmtId="0" fontId="46" fillId="31" borderId="45" applyNumberFormat="0" applyAlignment="0" applyProtection="0"/>
    <xf numFmtId="0" fontId="47" fillId="38" borderId="18" applyNumberFormat="0" applyAlignment="0" applyProtection="0"/>
    <xf numFmtId="0" fontId="44" fillId="25" borderId="0" applyNumberFormat="0" applyBorder="0" applyAlignment="0" applyProtection="0"/>
    <xf numFmtId="0" fontId="48" fillId="39" borderId="0" applyNumberFormat="0" applyBorder="0" applyAlignment="0" applyProtection="0"/>
    <xf numFmtId="0" fontId="48" fillId="40" borderId="0" applyNumberFormat="0" applyBorder="0" applyAlignment="0" applyProtection="0"/>
    <xf numFmtId="0" fontId="48" fillId="41" borderId="0" applyNumberFormat="0" applyBorder="0" applyAlignment="0" applyProtection="0"/>
    <xf numFmtId="0" fontId="49" fillId="0" borderId="46" applyNumberFormat="0" applyFill="0" applyAlignment="0" applyProtection="0"/>
    <xf numFmtId="0" fontId="50" fillId="36" borderId="20" applyNumberFormat="0" applyAlignment="0" applyProtection="0"/>
    <xf numFmtId="0" fontId="51" fillId="0" borderId="47" applyNumberFormat="0" applyFill="0" applyAlignment="0" applyProtection="0"/>
    <xf numFmtId="0" fontId="52" fillId="0" borderId="48" applyNumberFormat="0" applyFill="0" applyAlignment="0" applyProtection="0"/>
    <xf numFmtId="0" fontId="53" fillId="0" borderId="49" applyNumberFormat="0" applyFill="0" applyAlignment="0" applyProtection="0"/>
    <xf numFmtId="0" fontId="53" fillId="0" borderId="0" applyNumberFormat="0" applyFill="0" applyBorder="0" applyAlignment="0" applyProtection="0"/>
    <xf numFmtId="0" fontId="49" fillId="31" borderId="0" applyNumberFormat="0" applyBorder="0" applyAlignment="0" applyProtection="0"/>
    <xf numFmtId="0" fontId="54" fillId="42" borderId="0"/>
    <xf numFmtId="0" fontId="55" fillId="42" borderId="0"/>
    <xf numFmtId="0" fontId="56" fillId="38" borderId="45" applyNumberFormat="0" applyAlignment="0" applyProtection="0"/>
    <xf numFmtId="4" fontId="13" fillId="7" borderId="45" applyNumberFormat="0" applyProtection="0">
      <alignment vertical="center"/>
    </xf>
    <xf numFmtId="4" fontId="57" fillId="43" borderId="45" applyNumberFormat="0" applyProtection="0">
      <alignment vertical="center"/>
    </xf>
    <xf numFmtId="4" fontId="13" fillId="43" borderId="45" applyNumberFormat="0" applyProtection="0">
      <alignment horizontal="left" vertical="center" indent="1"/>
    </xf>
    <xf numFmtId="0" fontId="58" fillId="7" borderId="50" applyNumberFormat="0" applyProtection="0">
      <alignment horizontal="left" vertical="top" indent="1"/>
    </xf>
    <xf numFmtId="4" fontId="13" fillId="13" borderId="45" applyNumberFormat="0" applyProtection="0">
      <alignment horizontal="left" vertical="center" indent="1"/>
    </xf>
    <xf numFmtId="4" fontId="13" fillId="8" borderId="45" applyNumberFormat="0" applyProtection="0">
      <alignment horizontal="right" vertical="center"/>
    </xf>
    <xf numFmtId="4" fontId="13" fillId="44" borderId="45" applyNumberFormat="0" applyProtection="0">
      <alignment horizontal="right" vertical="center"/>
    </xf>
    <xf numFmtId="4" fontId="13" fillId="14" borderId="51" applyNumberFormat="0" applyProtection="0">
      <alignment horizontal="right" vertical="center"/>
    </xf>
    <xf numFmtId="4" fontId="13" fillId="10" borderId="45" applyNumberFormat="0" applyProtection="0">
      <alignment horizontal="right" vertical="center"/>
    </xf>
    <xf numFmtId="4" fontId="13" fillId="45" borderId="45" applyNumberFormat="0" applyProtection="0">
      <alignment horizontal="right" vertical="center"/>
    </xf>
    <xf numFmtId="4" fontId="13" fillId="9" borderId="45" applyNumberFormat="0" applyProtection="0">
      <alignment horizontal="right" vertical="center"/>
    </xf>
    <xf numFmtId="4" fontId="13" fillId="46" borderId="45" applyNumberFormat="0" applyProtection="0">
      <alignment horizontal="right" vertical="center"/>
    </xf>
    <xf numFmtId="4" fontId="13" fillId="47" borderId="45" applyNumberFormat="0" applyProtection="0">
      <alignment horizontal="right" vertical="center"/>
    </xf>
    <xf numFmtId="4" fontId="13" fillId="48" borderId="45" applyNumberFormat="0" applyProtection="0">
      <alignment horizontal="right" vertical="center"/>
    </xf>
    <xf numFmtId="4" fontId="13" fillId="49" borderId="51" applyNumberFormat="0" applyProtection="0">
      <alignment horizontal="left" vertical="center" indent="1"/>
    </xf>
    <xf numFmtId="4" fontId="59" fillId="12" borderId="51" applyNumberFormat="0" applyProtection="0">
      <alignment horizontal="left" vertical="center" indent="1"/>
    </xf>
    <xf numFmtId="4" fontId="59" fillId="12" borderId="51" applyNumberFormat="0" applyProtection="0">
      <alignment horizontal="left" vertical="center" indent="1"/>
    </xf>
    <xf numFmtId="4" fontId="13" fillId="50" borderId="45" applyNumberFormat="0" applyProtection="0">
      <alignment horizontal="right" vertical="center"/>
    </xf>
    <xf numFmtId="4" fontId="13" fillId="51" borderId="51" applyNumberFormat="0" applyProtection="0">
      <alignment horizontal="left" vertical="center" indent="1"/>
    </xf>
    <xf numFmtId="4" fontId="13" fillId="50" borderId="51" applyNumberFormat="0" applyProtection="0">
      <alignment horizontal="left" vertical="center" indent="1"/>
    </xf>
    <xf numFmtId="0" fontId="13" fillId="52" borderId="45" applyNumberFormat="0" applyProtection="0">
      <alignment horizontal="left" vertical="center" indent="1"/>
    </xf>
    <xf numFmtId="0" fontId="13" fillId="12" borderId="50" applyNumberFormat="0" applyProtection="0">
      <alignment horizontal="left" vertical="top" indent="1"/>
    </xf>
    <xf numFmtId="0" fontId="13" fillId="53" borderId="45" applyNumberFormat="0" applyProtection="0">
      <alignment horizontal="left" vertical="center" indent="1"/>
    </xf>
    <xf numFmtId="0" fontId="13" fillId="50" borderId="50" applyNumberFormat="0" applyProtection="0">
      <alignment horizontal="left" vertical="top" indent="1"/>
    </xf>
    <xf numFmtId="0" fontId="13" fillId="2" borderId="45" applyNumberFormat="0" applyProtection="0">
      <alignment horizontal="left" vertical="center" indent="1"/>
    </xf>
    <xf numFmtId="0" fontId="13" fillId="2" borderId="50" applyNumberFormat="0" applyProtection="0">
      <alignment horizontal="left" vertical="top" indent="1"/>
    </xf>
    <xf numFmtId="0" fontId="13" fillId="51" borderId="45" applyNumberFormat="0" applyProtection="0">
      <alignment horizontal="left" vertical="center" indent="1"/>
    </xf>
    <xf numFmtId="0" fontId="13" fillId="51" borderId="50" applyNumberFormat="0" applyProtection="0">
      <alignment horizontal="left" vertical="top" indent="1"/>
    </xf>
    <xf numFmtId="0" fontId="13" fillId="15" borderId="52" applyNumberFormat="0">
      <protection locked="0"/>
    </xf>
    <xf numFmtId="0" fontId="60" fillId="12" borderId="53" applyBorder="0"/>
    <xf numFmtId="4" fontId="61" fillId="4" borderId="50" applyNumberFormat="0" applyProtection="0">
      <alignment vertical="center"/>
    </xf>
    <xf numFmtId="4" fontId="57" fillId="54" borderId="16" applyNumberFormat="0" applyProtection="0">
      <alignment vertical="center"/>
    </xf>
    <xf numFmtId="4" fontId="61" fillId="52" borderId="50" applyNumberFormat="0" applyProtection="0">
      <alignment horizontal="left" vertical="center" indent="1"/>
    </xf>
    <xf numFmtId="0" fontId="61" fillId="4" borderId="50" applyNumberFormat="0" applyProtection="0">
      <alignment horizontal="left" vertical="top" indent="1"/>
    </xf>
    <xf numFmtId="4" fontId="13" fillId="0" borderId="45" applyNumberFormat="0" applyProtection="0">
      <alignment horizontal="right" vertical="center"/>
    </xf>
    <xf numFmtId="4" fontId="57" fillId="55" borderId="45" applyNumberFormat="0" applyProtection="0">
      <alignment horizontal="right" vertical="center"/>
    </xf>
    <xf numFmtId="4" fontId="13" fillId="13" borderId="45" applyNumberFormat="0" applyProtection="0">
      <alignment horizontal="left" vertical="center" indent="1"/>
    </xf>
    <xf numFmtId="0" fontId="61" fillId="50" borderId="50" applyNumberFormat="0" applyProtection="0">
      <alignment horizontal="left" vertical="top" indent="1"/>
    </xf>
    <xf numFmtId="4" fontId="62" fillId="56" borderId="51" applyNumberFormat="0" applyProtection="0">
      <alignment horizontal="left" vertical="center" indent="1"/>
    </xf>
    <xf numFmtId="0" fontId="13" fillId="57" borderId="16"/>
    <xf numFmtId="4" fontId="63" fillId="15" borderId="45" applyNumberFormat="0" applyProtection="0">
      <alignment horizontal="right" vertical="center"/>
    </xf>
    <xf numFmtId="0" fontId="64" fillId="0" borderId="0" applyNumberFormat="0" applyFill="0" applyBorder="0" applyAlignment="0" applyProtection="0"/>
    <xf numFmtId="0" fontId="48" fillId="0" borderId="54" applyNumberFormat="0" applyFill="0" applyAlignment="0" applyProtection="0"/>
    <xf numFmtId="0" fontId="65" fillId="0" borderId="0" applyNumberFormat="0" applyFill="0" applyBorder="0" applyAlignment="0" applyProtection="0"/>
    <xf numFmtId="0" fontId="13" fillId="30" borderId="45" applyNumberFormat="0" applyFont="0" applyAlignment="0" applyProtection="0"/>
    <xf numFmtId="0" fontId="66" fillId="30" borderId="0" applyNumberFormat="0" applyBorder="0" applyAlignment="0" applyProtection="0"/>
    <xf numFmtId="0" fontId="1" fillId="0" borderId="0"/>
    <xf numFmtId="0" fontId="75" fillId="58" borderId="55">
      <alignment horizontal="left" vertical="center" wrapText="1"/>
    </xf>
  </cellStyleXfs>
  <cellXfs count="491">
    <xf numFmtId="0" fontId="0" fillId="0" borderId="0" xfId="0"/>
    <xf numFmtId="49" fontId="8" fillId="0" borderId="7" xfId="3" quotePrefix="1" applyNumberFormat="1" applyFont="1" applyBorder="1" applyAlignment="1">
      <alignment horizontal="right"/>
    </xf>
    <xf numFmtId="49" fontId="8" fillId="0" borderId="8" xfId="1" applyNumberFormat="1" applyFont="1" applyBorder="1" applyAlignment="1">
      <alignment horizontal="right" wrapText="1"/>
    </xf>
    <xf numFmtId="49" fontId="8" fillId="0" borderId="8" xfId="1" quotePrefix="1" applyNumberFormat="1" applyFont="1" applyBorder="1" applyAlignment="1">
      <alignment horizontal="right"/>
    </xf>
    <xf numFmtId="49" fontId="8" fillId="0" borderId="15" xfId="3" quotePrefix="1" applyNumberFormat="1" applyFont="1" applyBorder="1" applyAlignment="1">
      <alignment horizontal="right"/>
    </xf>
    <xf numFmtId="1" fontId="9" fillId="0" borderId="7" xfId="3" applyNumberFormat="1" applyFont="1" applyBorder="1" applyAlignment="1">
      <alignment horizontal="right"/>
    </xf>
    <xf numFmtId="1" fontId="9" fillId="0" borderId="0" xfId="1" applyNumberFormat="1" applyFont="1" applyAlignment="1"/>
    <xf numFmtId="1" fontId="9" fillId="0" borderId="8" xfId="1" applyNumberFormat="1" applyFont="1" applyBorder="1" applyAlignment="1"/>
    <xf numFmtId="1" fontId="9" fillId="0" borderId="8" xfId="1" applyNumberFormat="1" applyFont="1" applyFill="1" applyBorder="1" applyAlignment="1"/>
    <xf numFmtId="0" fontId="9" fillId="0" borderId="8" xfId="1" applyNumberFormat="1" applyFont="1" applyBorder="1" applyAlignment="1">
      <alignment horizontal="right" wrapText="1"/>
    </xf>
    <xf numFmtId="1" fontId="9" fillId="0" borderId="15" xfId="1" applyNumberFormat="1" applyFont="1" applyFill="1" applyBorder="1" applyAlignment="1"/>
    <xf numFmtId="1" fontId="9" fillId="0" borderId="7" xfId="3" quotePrefix="1" applyNumberFormat="1" applyFont="1" applyBorder="1" applyAlignment="1">
      <alignment horizontal="right"/>
    </xf>
    <xf numFmtId="49" fontId="8" fillId="0" borderId="8" xfId="3" quotePrefix="1" applyNumberFormat="1" applyFont="1" applyBorder="1" applyAlignment="1">
      <alignment horizontal="right"/>
    </xf>
    <xf numFmtId="1" fontId="9" fillId="0" borderId="0" xfId="3" applyNumberFormat="1" applyFont="1" applyBorder="1" applyAlignment="1">
      <alignment horizontal="right"/>
    </xf>
    <xf numFmtId="1" fontId="9" fillId="0" borderId="8" xfId="1" applyNumberFormat="1" applyFont="1" applyBorder="1"/>
    <xf numFmtId="1" fontId="9" fillId="0" borderId="8" xfId="3" applyNumberFormat="1" applyFont="1" applyBorder="1" applyAlignment="1">
      <alignment horizontal="right"/>
    </xf>
    <xf numFmtId="1" fontId="9" fillId="0" borderId="15" xfId="3" applyNumberFormat="1" applyFont="1" applyBorder="1" applyAlignment="1">
      <alignment horizontal="right"/>
    </xf>
    <xf numFmtId="1" fontId="9" fillId="0" borderId="8" xfId="3" quotePrefix="1" applyNumberFormat="1" applyFont="1" applyBorder="1" applyAlignment="1">
      <alignment horizontal="right"/>
    </xf>
    <xf numFmtId="1" fontId="9" fillId="0" borderId="15" xfId="3" quotePrefix="1" applyNumberFormat="1" applyFont="1" applyBorder="1" applyAlignment="1">
      <alignment horizontal="right"/>
    </xf>
    <xf numFmtId="164" fontId="8" fillId="0" borderId="7" xfId="1" quotePrefix="1" applyNumberFormat="1" applyFont="1" applyBorder="1" applyAlignment="1">
      <alignment horizontal="right"/>
    </xf>
    <xf numFmtId="164" fontId="8" fillId="0" borderId="0" xfId="1" quotePrefix="1" applyNumberFormat="1" applyFont="1" applyBorder="1" applyAlignment="1">
      <alignment horizontal="right"/>
    </xf>
    <xf numFmtId="0" fontId="2" fillId="0" borderId="0" xfId="1" applyFont="1" applyFill="1"/>
    <xf numFmtId="49" fontId="8" fillId="0" borderId="8" xfId="1" quotePrefix="1" applyNumberFormat="1" applyFont="1" applyFill="1" applyBorder="1" applyAlignment="1">
      <alignment horizontal="right"/>
    </xf>
    <xf numFmtId="1" fontId="9" fillId="0" borderId="8" xfId="3" applyNumberFormat="1" applyFont="1" applyFill="1" applyBorder="1" applyAlignment="1">
      <alignment horizontal="right"/>
    </xf>
    <xf numFmtId="1" fontId="9" fillId="0" borderId="8" xfId="3" quotePrefix="1" applyNumberFormat="1" applyFont="1" applyFill="1" applyBorder="1" applyAlignment="1">
      <alignment horizontal="right"/>
    </xf>
    <xf numFmtId="164" fontId="8" fillId="0" borderId="7" xfId="1" quotePrefix="1" applyNumberFormat="1" applyFont="1" applyFill="1" applyBorder="1" applyAlignment="1">
      <alignment horizontal="right"/>
    </xf>
    <xf numFmtId="164" fontId="8" fillId="0" borderId="8" xfId="1" quotePrefix="1" applyNumberFormat="1" applyFont="1" applyFill="1" applyBorder="1" applyAlignment="1">
      <alignment horizontal="right"/>
    </xf>
    <xf numFmtId="0" fontId="30" fillId="0" borderId="0" xfId="1" applyFont="1"/>
    <xf numFmtId="0" fontId="30" fillId="0" borderId="0" xfId="1" applyFont="1" applyAlignment="1">
      <alignment horizontal="left"/>
    </xf>
    <xf numFmtId="0" fontId="35" fillId="0" borderId="0" xfId="1" applyFont="1" applyAlignment="1">
      <alignment horizontal="left"/>
    </xf>
    <xf numFmtId="0" fontId="33" fillId="0" borderId="0" xfId="1" applyFont="1" applyBorder="1" applyAlignment="1">
      <alignment horizontal="left"/>
    </xf>
    <xf numFmtId="0" fontId="28" fillId="0" borderId="0" xfId="1" quotePrefix="1" applyFont="1" applyBorder="1" applyAlignment="1">
      <alignment horizontal="left"/>
    </xf>
    <xf numFmtId="0" fontId="30" fillId="0" borderId="0" xfId="1" applyFont="1" applyBorder="1"/>
    <xf numFmtId="0" fontId="30" fillId="0" borderId="12" xfId="1" applyFont="1" applyBorder="1" applyAlignment="1">
      <alignment horizontal="center" vertical="center" wrapText="1"/>
    </xf>
    <xf numFmtId="0" fontId="30" fillId="0" borderId="14" xfId="1" applyFont="1" applyBorder="1" applyAlignment="1">
      <alignment horizontal="center" vertical="center" wrapText="1"/>
    </xf>
    <xf numFmtId="0" fontId="30" fillId="0" borderId="6" xfId="1" applyFont="1" applyBorder="1"/>
    <xf numFmtId="0" fontId="30" fillId="0" borderId="7" xfId="1" applyFont="1" applyBorder="1"/>
    <xf numFmtId="0" fontId="30" fillId="0" borderId="8" xfId="1" applyFont="1" applyBorder="1"/>
    <xf numFmtId="0" fontId="28" fillId="0" borderId="6" xfId="2" applyFont="1" applyBorder="1" applyAlignment="1">
      <alignment horizontal="left"/>
    </xf>
    <xf numFmtId="0" fontId="31" fillId="0" borderId="6" xfId="2" applyFont="1" applyBorder="1"/>
    <xf numFmtId="0" fontId="31" fillId="0" borderId="6" xfId="2" quotePrefix="1" applyFont="1" applyBorder="1" applyAlignment="1">
      <alignment horizontal="left"/>
    </xf>
    <xf numFmtId="0" fontId="31" fillId="0" borderId="0" xfId="1" applyFont="1"/>
    <xf numFmtId="0" fontId="29" fillId="0" borderId="0" xfId="0" applyFont="1" applyAlignment="1">
      <alignment horizontal="left"/>
    </xf>
    <xf numFmtId="0" fontId="34" fillId="0" borderId="0" xfId="0" applyFont="1" applyAlignment="1">
      <alignment horizontal="left"/>
    </xf>
    <xf numFmtId="0" fontId="69" fillId="0" borderId="0" xfId="1" applyFont="1"/>
    <xf numFmtId="0" fontId="30" fillId="0" borderId="0" xfId="1" applyFont="1" applyBorder="1" applyAlignment="1">
      <alignment horizontal="left"/>
    </xf>
    <xf numFmtId="0" fontId="31" fillId="0" borderId="0" xfId="1" applyFont="1" applyBorder="1"/>
    <xf numFmtId="0" fontId="35" fillId="0" borderId="0" xfId="1" applyFont="1" applyBorder="1" applyAlignment="1">
      <alignment horizontal="left"/>
    </xf>
    <xf numFmtId="0" fontId="30" fillId="0" borderId="8" xfId="1" applyFont="1" applyBorder="1" applyAlignment="1">
      <alignment horizontal="center" vertical="center" wrapText="1"/>
    </xf>
    <xf numFmtId="0" fontId="30" fillId="0" borderId="15" xfId="1" applyFont="1" applyBorder="1" applyAlignment="1">
      <alignment horizontal="center" vertical="center" wrapText="1"/>
    </xf>
    <xf numFmtId="0" fontId="29" fillId="0" borderId="0" xfId="1" applyFont="1" applyBorder="1"/>
    <xf numFmtId="0" fontId="29" fillId="0" borderId="0" xfId="1" applyFont="1"/>
    <xf numFmtId="0" fontId="31" fillId="0" borderId="0" xfId="1" applyFont="1" applyBorder="1" applyAlignment="1">
      <alignment horizontal="left"/>
    </xf>
    <xf numFmtId="0" fontId="70" fillId="0" borderId="0" xfId="1" quotePrefix="1" applyFont="1" applyAlignment="1">
      <alignment horizontal="left"/>
    </xf>
    <xf numFmtId="0" fontId="71" fillId="0" borderId="0" xfId="1" applyFont="1" applyBorder="1" applyAlignment="1">
      <alignment horizontal="left"/>
    </xf>
    <xf numFmtId="0" fontId="35" fillId="0" borderId="0" xfId="1" quotePrefix="1" applyFont="1" applyBorder="1" applyAlignment="1">
      <alignment horizontal="left"/>
    </xf>
    <xf numFmtId="0" fontId="28" fillId="0" borderId="0" xfId="1" applyFont="1" applyBorder="1" applyAlignment="1">
      <alignment horizontal="left"/>
    </xf>
    <xf numFmtId="0" fontId="32" fillId="0" borderId="0" xfId="1" applyFont="1" applyBorder="1" applyAlignment="1">
      <alignment horizontal="left"/>
    </xf>
    <xf numFmtId="0" fontId="32" fillId="0" borderId="0" xfId="1" applyFont="1"/>
    <xf numFmtId="0" fontId="72" fillId="0" borderId="0" xfId="1" applyFont="1" applyBorder="1" applyAlignment="1">
      <alignment horizontal="left"/>
    </xf>
    <xf numFmtId="0" fontId="73" fillId="0" borderId="0" xfId="1" applyFont="1" applyBorder="1" applyAlignment="1">
      <alignment horizontal="left"/>
    </xf>
    <xf numFmtId="0" fontId="31" fillId="0" borderId="0" xfId="1" applyFont="1" applyAlignment="1">
      <alignment horizontal="left" wrapText="1"/>
    </xf>
    <xf numFmtId="0" fontId="31" fillId="0" borderId="0" xfId="1" applyFont="1" applyAlignment="1">
      <alignment wrapText="1"/>
    </xf>
    <xf numFmtId="0" fontId="31" fillId="0" borderId="33" xfId="1" applyFont="1" applyBorder="1" applyAlignment="1">
      <alignment horizontal="center" vertical="center" wrapText="1"/>
    </xf>
    <xf numFmtId="0" fontId="31" fillId="0" borderId="6" xfId="1" applyFont="1" applyBorder="1" applyAlignment="1">
      <alignment horizontal="centerContinuous" vertical="center" wrapText="1"/>
    </xf>
    <xf numFmtId="0" fontId="30" fillId="0" borderId="7" xfId="1" applyFont="1" applyBorder="1" applyAlignment="1">
      <alignment horizontal="center" vertical="center" wrapText="1"/>
    </xf>
    <xf numFmtId="0" fontId="30" fillId="0" borderId="3" xfId="1" applyFont="1" applyBorder="1" applyAlignment="1">
      <alignment horizontal="center" vertical="center" wrapText="1"/>
    </xf>
    <xf numFmtId="0" fontId="30" fillId="0" borderId="27" xfId="1" applyFont="1" applyBorder="1" applyAlignment="1">
      <alignment horizontal="center" vertical="center" wrapText="1"/>
    </xf>
    <xf numFmtId="0" fontId="30" fillId="0" borderId="0" xfId="1" applyFont="1" applyBorder="1" applyAlignment="1">
      <alignment horizontal="center" vertical="center" wrapText="1"/>
    </xf>
    <xf numFmtId="0" fontId="30" fillId="0" borderId="0" xfId="1" quotePrefix="1" applyFont="1" applyBorder="1" applyAlignment="1">
      <alignment horizontal="center" vertical="center" wrapText="1"/>
    </xf>
    <xf numFmtId="0" fontId="33" fillId="0" borderId="0" xfId="1" applyFont="1" applyBorder="1" applyAlignment="1">
      <alignment horizontal="center" vertical="center" wrapText="1"/>
    </xf>
    <xf numFmtId="0" fontId="31" fillId="0" borderId="0" xfId="1" applyFont="1" applyBorder="1" applyAlignment="1">
      <alignment wrapText="1"/>
    </xf>
    <xf numFmtId="1" fontId="35" fillId="0" borderId="0" xfId="2" applyNumberFormat="1" applyFont="1" applyBorder="1" applyAlignment="1">
      <alignment horizontal="right"/>
    </xf>
    <xf numFmtId="0" fontId="28" fillId="0" borderId="0" xfId="1" applyFont="1"/>
    <xf numFmtId="0" fontId="28" fillId="0" borderId="0" xfId="1" applyFont="1" applyFill="1"/>
    <xf numFmtId="1" fontId="30" fillId="0" borderId="0" xfId="2" applyNumberFormat="1" applyFont="1" applyBorder="1" applyAlignment="1">
      <alignment horizontal="right"/>
    </xf>
    <xf numFmtId="1" fontId="30" fillId="0" borderId="0" xfId="2" quotePrefix="1" applyNumberFormat="1" applyFont="1" applyBorder="1" applyAlignment="1">
      <alignment horizontal="right"/>
    </xf>
    <xf numFmtId="0" fontId="74" fillId="0" borderId="0" xfId="1" applyFont="1" applyBorder="1"/>
    <xf numFmtId="164" fontId="9" fillId="0" borderId="7" xfId="1" applyNumberFormat="1" applyFont="1" applyBorder="1" applyAlignment="1"/>
    <xf numFmtId="164" fontId="9" fillId="0" borderId="8" xfId="1" applyNumberFormat="1" applyFont="1" applyBorder="1" applyAlignment="1">
      <alignment horizontal="right"/>
    </xf>
    <xf numFmtId="164" fontId="9" fillId="0" borderId="0" xfId="1" applyNumberFormat="1" applyFont="1" applyAlignment="1"/>
    <xf numFmtId="164" fontId="9" fillId="0" borderId="8" xfId="1" applyNumberFormat="1" applyFont="1" applyBorder="1" applyAlignment="1"/>
    <xf numFmtId="164" fontId="9" fillId="0" borderId="8" xfId="1" applyNumberFormat="1" applyFont="1" applyFill="1" applyBorder="1" applyAlignment="1"/>
    <xf numFmtId="164" fontId="9" fillId="0" borderId="0" xfId="1" applyNumberFormat="1" applyFont="1" applyBorder="1" applyAlignment="1"/>
    <xf numFmtId="164" fontId="9" fillId="0" borderId="7" xfId="1" applyNumberFormat="1" applyFont="1" applyFill="1" applyBorder="1" applyAlignment="1"/>
    <xf numFmtId="0" fontId="30" fillId="0" borderId="8" xfId="1" applyFont="1" applyFill="1" applyBorder="1"/>
    <xf numFmtId="49" fontId="8" fillId="0" borderId="0" xfId="1" quotePrefix="1" applyNumberFormat="1" applyFont="1" applyFill="1" applyBorder="1" applyAlignment="1">
      <alignment horizontal="right"/>
    </xf>
    <xf numFmtId="1" fontId="9" fillId="0" borderId="0" xfId="1" applyNumberFormat="1" applyFont="1" applyFill="1" applyAlignment="1"/>
    <xf numFmtId="1" fontId="9" fillId="0" borderId="0" xfId="1" quotePrefix="1" applyNumberFormat="1" applyFont="1" applyFill="1" applyBorder="1" applyAlignment="1">
      <alignment horizontal="right"/>
    </xf>
    <xf numFmtId="0" fontId="77" fillId="0" borderId="0" xfId="1" applyFont="1" applyAlignment="1">
      <alignment horizontal="left"/>
    </xf>
    <xf numFmtId="0" fontId="77" fillId="0" borderId="0" xfId="1" applyFont="1"/>
    <xf numFmtId="0" fontId="79" fillId="0" borderId="0" xfId="1" applyFont="1"/>
    <xf numFmtId="0" fontId="79" fillId="0" borderId="0" xfId="1" applyFont="1" applyFill="1"/>
    <xf numFmtId="0" fontId="77" fillId="0" borderId="0" xfId="1" applyFont="1" applyFill="1"/>
    <xf numFmtId="0" fontId="77" fillId="0" borderId="0" xfId="1" applyFont="1" applyBorder="1"/>
    <xf numFmtId="0" fontId="80" fillId="0" borderId="0" xfId="1" applyFont="1" applyBorder="1" applyAlignment="1">
      <alignment horizontal="left"/>
    </xf>
    <xf numFmtId="0" fontId="79" fillId="0" borderId="0" xfId="1" applyFont="1" applyFill="1" applyBorder="1"/>
    <xf numFmtId="3" fontId="77" fillId="0" borderId="0" xfId="1" applyNumberFormat="1" applyFont="1"/>
    <xf numFmtId="0" fontId="81" fillId="0" borderId="4" xfId="1" applyFont="1" applyBorder="1" applyAlignment="1">
      <alignment horizontal="centerContinuous" vertical="center"/>
    </xf>
    <xf numFmtId="0" fontId="81" fillId="0" borderId="5" xfId="1" applyFont="1" applyBorder="1" applyAlignment="1">
      <alignment horizontal="centerContinuous" vertical="center"/>
    </xf>
    <xf numFmtId="0" fontId="81" fillId="0" borderId="5" xfId="1" applyFont="1" applyFill="1" applyBorder="1" applyAlignment="1">
      <alignment horizontal="centerContinuous" vertical="center"/>
    </xf>
    <xf numFmtId="0" fontId="81" fillId="0" borderId="26" xfId="1" applyFont="1" applyBorder="1" applyAlignment="1">
      <alignment horizontal="centerContinuous" vertical="center"/>
    </xf>
    <xf numFmtId="0" fontId="81" fillId="0" borderId="0" xfId="1" applyFont="1" applyAlignment="1">
      <alignment vertical="center"/>
    </xf>
    <xf numFmtId="0" fontId="81" fillId="0" borderId="9" xfId="1" applyFont="1" applyBorder="1" applyAlignment="1">
      <alignment horizontal="centerContinuous" vertical="center" wrapText="1"/>
    </xf>
    <xf numFmtId="0" fontId="81" fillId="0" borderId="35" xfId="1" applyFont="1" applyFill="1" applyBorder="1" applyAlignment="1">
      <alignment horizontal="centerContinuous" vertical="center"/>
    </xf>
    <xf numFmtId="0" fontId="81" fillId="0" borderId="33" xfId="1" applyFont="1" applyBorder="1" applyAlignment="1">
      <alignment horizontal="center" vertical="center" wrapText="1"/>
    </xf>
    <xf numFmtId="0" fontId="81" fillId="0" borderId="33" xfId="1" applyFont="1" applyFill="1" applyBorder="1" applyAlignment="1">
      <alignment horizontal="center" vertical="center" wrapText="1"/>
    </xf>
    <xf numFmtId="0" fontId="4" fillId="0" borderId="7" xfId="1" applyFont="1" applyBorder="1"/>
    <xf numFmtId="0" fontId="3" fillId="0" borderId="57" xfId="1" applyFont="1" applyBorder="1"/>
    <xf numFmtId="3" fontId="3" fillId="0" borderId="7" xfId="1" applyNumberFormat="1" applyFont="1" applyBorder="1"/>
    <xf numFmtId="3" fontId="4" fillId="0" borderId="7" xfId="1" applyNumberFormat="1" applyFont="1" applyBorder="1"/>
    <xf numFmtId="3" fontId="4" fillId="0" borderId="7" xfId="1" applyNumberFormat="1" applyFont="1" applyFill="1" applyBorder="1"/>
    <xf numFmtId="3" fontId="4" fillId="0" borderId="8" xfId="1" applyNumberFormat="1" applyFont="1" applyFill="1" applyBorder="1"/>
    <xf numFmtId="3" fontId="4" fillId="0" borderId="3" xfId="1" applyNumberFormat="1" applyFont="1" applyBorder="1"/>
    <xf numFmtId="3" fontId="4" fillId="0" borderId="8" xfId="1" applyNumberFormat="1" applyFont="1" applyBorder="1"/>
    <xf numFmtId="0" fontId="4" fillId="0" borderId="3" xfId="1" applyFont="1" applyBorder="1"/>
    <xf numFmtId="0" fontId="4" fillId="0" borderId="0" xfId="1" applyFont="1"/>
    <xf numFmtId="0" fontId="3" fillId="0" borderId="7" xfId="1" applyFont="1" applyBorder="1"/>
    <xf numFmtId="0" fontId="4" fillId="0" borderId="57" xfId="1" applyFont="1" applyBorder="1"/>
    <xf numFmtId="0" fontId="3" fillId="0" borderId="0" xfId="1" applyFont="1"/>
    <xf numFmtId="0" fontId="4" fillId="0" borderId="57" xfId="2" applyFont="1" applyBorder="1"/>
    <xf numFmtId="1" fontId="28" fillId="0" borderId="7" xfId="1" applyNumberFormat="1" applyFont="1" applyBorder="1"/>
    <xf numFmtId="3" fontId="3" fillId="0" borderId="0" xfId="1" applyNumberFormat="1" applyFont="1"/>
    <xf numFmtId="0" fontId="3" fillId="0" borderId="57" xfId="2" applyFont="1" applyBorder="1"/>
    <xf numFmtId="1" fontId="28" fillId="0" borderId="7" xfId="1" applyNumberFormat="1" applyFont="1" applyFill="1" applyBorder="1"/>
    <xf numFmtId="1" fontId="28" fillId="0" borderId="8" xfId="1" applyNumberFormat="1" applyFont="1" applyBorder="1"/>
    <xf numFmtId="0" fontId="3" fillId="0" borderId="57" xfId="2" applyFont="1" applyBorder="1" applyAlignment="1">
      <alignment horizontal="left" indent="2"/>
    </xf>
    <xf numFmtId="1" fontId="31" fillId="0" borderId="7" xfId="1" applyNumberFormat="1" applyFont="1" applyBorder="1"/>
    <xf numFmtId="1" fontId="31" fillId="0" borderId="7" xfId="1" applyNumberFormat="1" applyFont="1" applyBorder="1" applyAlignment="1">
      <alignment horizontal="right"/>
    </xf>
    <xf numFmtId="1" fontId="31" fillId="0" borderId="8" xfId="1" applyNumberFormat="1" applyFont="1" applyFill="1" applyBorder="1"/>
    <xf numFmtId="1" fontId="31" fillId="0" borderId="8" xfId="1" quotePrefix="1" applyNumberFormat="1" applyFont="1" applyFill="1" applyBorder="1"/>
    <xf numFmtId="1" fontId="31" fillId="0" borderId="8" xfId="1" applyNumberFormat="1" applyFont="1" applyFill="1" applyBorder="1" applyAlignment="1">
      <alignment horizontal="right"/>
    </xf>
    <xf numFmtId="1" fontId="31" fillId="0" borderId="8" xfId="1" quotePrefix="1" applyNumberFormat="1" applyFont="1" applyBorder="1" applyAlignment="1">
      <alignment horizontal="right"/>
    </xf>
    <xf numFmtId="1" fontId="31" fillId="0" borderId="8" xfId="1" applyNumberFormat="1" applyFont="1" applyBorder="1" applyAlignment="1">
      <alignment horizontal="right"/>
    </xf>
    <xf numFmtId="1" fontId="31" fillId="0" borderId="7" xfId="1" applyNumberFormat="1" applyFont="1" applyFill="1" applyBorder="1" applyAlignment="1">
      <alignment horizontal="right"/>
    </xf>
    <xf numFmtId="1" fontId="31" fillId="0" borderId="8" xfId="1" quotePrefix="1" applyNumberFormat="1" applyFont="1" applyBorder="1"/>
    <xf numFmtId="0" fontId="3" fillId="0" borderId="57" xfId="1" applyFont="1" applyBorder="1" applyAlignment="1">
      <alignment horizontal="left" indent="2"/>
    </xf>
    <xf numFmtId="1" fontId="3" fillId="0" borderId="0" xfId="1" applyNumberFormat="1" applyFont="1" applyBorder="1"/>
    <xf numFmtId="0" fontId="3" fillId="0" borderId="0" xfId="1" applyFont="1" applyBorder="1"/>
    <xf numFmtId="0" fontId="3" fillId="0" borderId="0" xfId="1" applyFont="1" applyBorder="1" applyAlignment="1">
      <alignment horizontal="left" indent="2"/>
    </xf>
    <xf numFmtId="0" fontId="3" fillId="0" borderId="0" xfId="1" applyFont="1" applyFill="1"/>
    <xf numFmtId="3" fontId="81" fillId="0" borderId="0" xfId="1" applyNumberFormat="1" applyFont="1" applyBorder="1" applyAlignment="1">
      <alignment horizontal="left"/>
    </xf>
    <xf numFmtId="0" fontId="81" fillId="0" borderId="0" xfId="1" applyFont="1"/>
    <xf numFmtId="0" fontId="82" fillId="0" borderId="0" xfId="1" applyFont="1"/>
    <xf numFmtId="1" fontId="82" fillId="0" borderId="0" xfId="1" applyNumberFormat="1" applyFont="1"/>
    <xf numFmtId="1" fontId="82" fillId="0" borderId="0" xfId="1" applyNumberFormat="1" applyFont="1" applyFill="1"/>
    <xf numFmtId="1" fontId="81" fillId="0" borderId="0" xfId="1" applyNumberFormat="1" applyFont="1"/>
    <xf numFmtId="1" fontId="82" fillId="0" borderId="0" xfId="1" applyNumberFormat="1" applyFont="1" applyFill="1" applyBorder="1" applyAlignment="1">
      <alignment horizontal="left"/>
    </xf>
    <xf numFmtId="1" fontId="82" fillId="0" borderId="0" xfId="1" applyNumberFormat="1" applyFont="1" applyBorder="1" applyAlignment="1">
      <alignment horizontal="left"/>
    </xf>
    <xf numFmtId="3" fontId="82" fillId="0" borderId="0" xfId="1" applyNumberFormat="1" applyFont="1" applyBorder="1" applyAlignment="1">
      <alignment horizontal="left"/>
    </xf>
    <xf numFmtId="1" fontId="81" fillId="0" borderId="0" xfId="1" applyNumberFormat="1" applyFont="1" applyBorder="1" applyAlignment="1">
      <alignment horizontal="right"/>
    </xf>
    <xf numFmtId="1" fontId="81" fillId="0" borderId="0" xfId="1" applyNumberFormat="1" applyFont="1" applyFill="1" applyBorder="1" applyAlignment="1">
      <alignment horizontal="right"/>
    </xf>
    <xf numFmtId="0" fontId="81" fillId="0" borderId="0" xfId="1" applyFont="1" applyBorder="1"/>
    <xf numFmtId="0" fontId="78" fillId="0" borderId="0" xfId="1" applyFont="1" applyAlignment="1">
      <alignment horizontal="left"/>
    </xf>
    <xf numFmtId="1" fontId="77" fillId="0" borderId="0" xfId="1" applyNumberFormat="1" applyFont="1"/>
    <xf numFmtId="1" fontId="79" fillId="0" borderId="0" xfId="1" applyNumberFormat="1" applyFont="1"/>
    <xf numFmtId="1" fontId="79" fillId="0" borderId="0" xfId="1" applyNumberFormat="1" applyFont="1" applyFill="1"/>
    <xf numFmtId="1" fontId="77" fillId="0" borderId="0" xfId="1" applyNumberFormat="1" applyFont="1" applyFill="1"/>
    <xf numFmtId="0" fontId="88" fillId="0" borderId="0" xfId="1" applyFont="1" applyBorder="1" applyAlignment="1">
      <alignment horizontal="left"/>
    </xf>
    <xf numFmtId="1" fontId="79" fillId="0" borderId="0" xfId="1" applyNumberFormat="1" applyFont="1" applyFill="1" applyBorder="1"/>
    <xf numFmtId="1" fontId="3" fillId="0" borderId="7" xfId="1" applyNumberFormat="1" applyFont="1" applyBorder="1"/>
    <xf numFmtId="1" fontId="4" fillId="0" borderId="7" xfId="1" applyNumberFormat="1" applyFont="1" applyBorder="1"/>
    <xf numFmtId="1" fontId="4" fillId="0" borderId="7" xfId="1" applyNumberFormat="1" applyFont="1" applyFill="1" applyBorder="1"/>
    <xf numFmtId="1" fontId="4" fillId="0" borderId="8" xfId="1" applyNumberFormat="1" applyFont="1" applyFill="1" applyBorder="1"/>
    <xf numFmtId="1" fontId="4" fillId="0" borderId="3" xfId="1" applyNumberFormat="1" applyFont="1" applyBorder="1"/>
    <xf numFmtId="1" fontId="4" fillId="0" borderId="8" xfId="1" applyNumberFormat="1" applyFont="1" applyBorder="1"/>
    <xf numFmtId="1" fontId="28" fillId="0" borderId="8" xfId="1" applyNumberFormat="1" applyFont="1" applyFill="1" applyBorder="1"/>
    <xf numFmtId="3" fontId="28" fillId="0" borderId="7" xfId="1" applyNumberFormat="1" applyFont="1" applyBorder="1"/>
    <xf numFmtId="1" fontId="31" fillId="0" borderId="8" xfId="1" applyNumberFormat="1" applyFont="1" applyBorder="1"/>
    <xf numFmtId="1" fontId="31" fillId="0" borderId="0" xfId="1" quotePrefix="1" applyNumberFormat="1" applyFont="1" applyFill="1"/>
    <xf numFmtId="1" fontId="31" fillId="0" borderId="0" xfId="1" quotePrefix="1" applyNumberFormat="1" applyFont="1"/>
    <xf numFmtId="0" fontId="4" fillId="0" borderId="57" xfId="2" applyFont="1" applyBorder="1" applyAlignment="1">
      <alignment horizontal="left"/>
    </xf>
    <xf numFmtId="1" fontId="28" fillId="0" borderId="42" xfId="1" applyNumberFormat="1" applyFont="1" applyBorder="1"/>
    <xf numFmtId="0" fontId="4" fillId="0" borderId="57" xfId="2" quotePrefix="1" applyFont="1" applyBorder="1" applyAlignment="1">
      <alignment horizontal="left"/>
    </xf>
    <xf numFmtId="1" fontId="3" fillId="0" borderId="0" xfId="1" applyNumberFormat="1" applyFont="1" applyBorder="1" applyAlignment="1">
      <alignment horizontal="right"/>
    </xf>
    <xf numFmtId="1" fontId="3" fillId="0" borderId="0" xfId="1" applyNumberFormat="1" applyFont="1" applyFill="1" applyBorder="1"/>
    <xf numFmtId="1" fontId="3" fillId="0" borderId="0" xfId="1" applyNumberFormat="1" applyFont="1" applyFill="1" applyBorder="1" applyAlignment="1">
      <alignment horizontal="right"/>
    </xf>
    <xf numFmtId="2" fontId="89" fillId="0" borderId="0" xfId="1" applyNumberFormat="1" applyFont="1" applyAlignment="1">
      <alignment horizontal="left"/>
    </xf>
    <xf numFmtId="2" fontId="81" fillId="0" borderId="0" xfId="1" applyNumberFormat="1" applyFont="1"/>
    <xf numFmtId="2" fontId="81" fillId="0" borderId="0" xfId="1" applyNumberFormat="1" applyFont="1" applyFill="1"/>
    <xf numFmtId="2" fontId="81" fillId="0" borderId="0" xfId="1" quotePrefix="1" applyNumberFormat="1" applyFont="1"/>
    <xf numFmtId="2" fontId="81" fillId="0" borderId="0" xfId="1" applyNumberFormat="1" applyFont="1" applyBorder="1"/>
    <xf numFmtId="0" fontId="89" fillId="0" borderId="0" xfId="1" applyFont="1" applyBorder="1"/>
    <xf numFmtId="0" fontId="81" fillId="0" borderId="0" xfId="1" applyFont="1" applyFill="1"/>
    <xf numFmtId="0" fontId="81" fillId="0" borderId="0" xfId="1" quotePrefix="1" applyFont="1" applyFill="1"/>
    <xf numFmtId="0" fontId="81" fillId="0" borderId="0" xfId="1" quotePrefix="1" applyFont="1"/>
    <xf numFmtId="0" fontId="37" fillId="0" borderId="0" xfId="1" applyFont="1"/>
    <xf numFmtId="0" fontId="82" fillId="0" borderId="0" xfId="1" applyFont="1" applyFill="1"/>
    <xf numFmtId="0" fontId="82" fillId="0" borderId="0" xfId="1" applyFont="1" applyBorder="1"/>
    <xf numFmtId="0" fontId="90" fillId="0" borderId="0" xfId="1" applyFont="1" applyBorder="1" applyAlignment="1">
      <alignment horizontal="left"/>
    </xf>
    <xf numFmtId="0" fontId="42" fillId="0" borderId="0" xfId="1" applyFont="1"/>
    <xf numFmtId="0" fontId="42" fillId="0" borderId="0" xfId="1" applyFont="1" applyBorder="1"/>
    <xf numFmtId="0" fontId="41" fillId="0" borderId="0" xfId="1" applyFont="1" applyAlignment="1">
      <alignment horizontal="left"/>
    </xf>
    <xf numFmtId="0" fontId="41" fillId="0" borderId="0" xfId="1" applyFont="1"/>
    <xf numFmtId="0" fontId="90" fillId="0" borderId="0" xfId="1" quotePrefix="1" applyFont="1" applyBorder="1" applyAlignment="1">
      <alignment horizontal="left"/>
    </xf>
    <xf numFmtId="0" fontId="42" fillId="0" borderId="0" xfId="1" quotePrefix="1" applyFont="1" applyBorder="1" applyAlignment="1">
      <alignment horizontal="left"/>
    </xf>
    <xf numFmtId="0" fontId="3" fillId="0" borderId="4" xfId="1" applyFont="1" applyBorder="1" applyAlignment="1">
      <alignment horizontal="center" vertical="center" wrapText="1"/>
    </xf>
    <xf numFmtId="0" fontId="3" fillId="0" borderId="5" xfId="1" applyFont="1" applyBorder="1" applyAlignment="1">
      <alignment horizontal="center" vertical="center" wrapText="1"/>
    </xf>
    <xf numFmtId="0" fontId="3" fillId="0" borderId="5" xfId="1" applyFont="1" applyBorder="1" applyAlignment="1">
      <alignment horizontal="left" vertical="center" wrapText="1"/>
    </xf>
    <xf numFmtId="0" fontId="3" fillId="0" borderId="26" xfId="1" applyFont="1" applyBorder="1" applyAlignment="1">
      <alignment horizontal="left" vertical="center" wrapText="1"/>
    </xf>
    <xf numFmtId="0" fontId="4" fillId="0" borderId="0" xfId="1" applyFont="1" applyAlignment="1">
      <alignment vertical="center" wrapText="1"/>
    </xf>
    <xf numFmtId="0" fontId="3" fillId="0" borderId="0" xfId="1" applyFont="1" applyAlignment="1">
      <alignment vertical="center" wrapText="1"/>
    </xf>
    <xf numFmtId="0" fontId="3" fillId="0" borderId="0" xfId="1" applyFont="1" applyAlignment="1">
      <alignment wrapText="1"/>
    </xf>
    <xf numFmtId="0" fontId="3" fillId="0" borderId="33" xfId="1" applyFont="1" applyBorder="1" applyAlignment="1">
      <alignment horizontal="center" vertical="center" wrapText="1"/>
    </xf>
    <xf numFmtId="0" fontId="3" fillId="0" borderId="41" xfId="1" applyFont="1" applyBorder="1" applyAlignment="1">
      <alignment horizontal="center" vertical="center" wrapText="1"/>
    </xf>
    <xf numFmtId="0" fontId="3" fillId="0" borderId="7" xfId="1" quotePrefix="1" applyFont="1" applyBorder="1" applyAlignment="1">
      <alignment horizontal="center" vertical="center" wrapText="1"/>
    </xf>
    <xf numFmtId="0" fontId="3" fillId="0" borderId="57" xfId="1" quotePrefix="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2" fillId="0" borderId="8" xfId="1" applyFont="1" applyBorder="1" applyAlignment="1">
      <alignment horizontal="center" vertical="center" wrapText="1"/>
    </xf>
    <xf numFmtId="0" fontId="3" fillId="0" borderId="0" xfId="1" applyFont="1" applyBorder="1" applyAlignment="1">
      <alignment horizontal="center" vertical="center" wrapText="1"/>
    </xf>
    <xf numFmtId="0" fontId="77" fillId="0" borderId="7" xfId="1" applyFont="1" applyBorder="1" applyAlignment="1">
      <alignment vertical="center"/>
    </xf>
    <xf numFmtId="0" fontId="79" fillId="0" borderId="57" xfId="1" applyFont="1" applyBorder="1"/>
    <xf numFmtId="1" fontId="8" fillId="0" borderId="7" xfId="1" quotePrefix="1" applyNumberFormat="1" applyFont="1" applyBorder="1" applyAlignment="1">
      <alignment horizontal="right"/>
    </xf>
    <xf numFmtId="1" fontId="8" fillId="0" borderId="8" xfId="1" quotePrefix="1" applyNumberFormat="1" applyFont="1" applyBorder="1" applyAlignment="1">
      <alignment horizontal="right"/>
    </xf>
    <xf numFmtId="0" fontId="77" fillId="0" borderId="7" xfId="1" applyFont="1" applyBorder="1"/>
    <xf numFmtId="0" fontId="77" fillId="0" borderId="57" xfId="2" applyFont="1" applyBorder="1"/>
    <xf numFmtId="1" fontId="9" fillId="0" borderId="7" xfId="1" applyNumberFormat="1" applyFont="1" applyBorder="1"/>
    <xf numFmtId="1" fontId="9" fillId="0" borderId="8" xfId="1" applyNumberFormat="1" applyFont="1" applyBorder="1" applyAlignment="1">
      <alignment horizontal="right" vertical="center" wrapText="1"/>
    </xf>
    <xf numFmtId="1" fontId="9" fillId="0" borderId="8" xfId="1" applyNumberFormat="1" applyFont="1" applyBorder="1" applyAlignment="1">
      <alignment horizontal="right"/>
    </xf>
    <xf numFmtId="0" fontId="77" fillId="0" borderId="57" xfId="2" quotePrefix="1" applyFont="1" applyBorder="1" applyAlignment="1">
      <alignment horizontal="left"/>
    </xf>
    <xf numFmtId="1" fontId="3" fillId="0" borderId="0" xfId="1" applyNumberFormat="1" applyFont="1"/>
    <xf numFmtId="0" fontId="5" fillId="0" borderId="0" xfId="1" applyFont="1" applyBorder="1"/>
    <xf numFmtId="0" fontId="4" fillId="0" borderId="0" xfId="1" applyFont="1" applyBorder="1"/>
    <xf numFmtId="0" fontId="5" fillId="0" borderId="0" xfId="1" applyFont="1"/>
    <xf numFmtId="0" fontId="37" fillId="0" borderId="0" xfId="1" applyFont="1" applyBorder="1"/>
    <xf numFmtId="1" fontId="94" fillId="0" borderId="0" xfId="1" applyNumberFormat="1" applyFont="1"/>
    <xf numFmtId="1" fontId="90" fillId="0" borderId="0" xfId="1" applyNumberFormat="1" applyFont="1"/>
    <xf numFmtId="0" fontId="43" fillId="0" borderId="0" xfId="1" applyFont="1" applyBorder="1"/>
    <xf numFmtId="0" fontId="43" fillId="0" borderId="0" xfId="1" applyFont="1"/>
    <xf numFmtId="0" fontId="41" fillId="0" borderId="0" xfId="1" applyFont="1" applyBorder="1"/>
    <xf numFmtId="1" fontId="38" fillId="0" borderId="0" xfId="1" applyNumberFormat="1" applyFont="1"/>
    <xf numFmtId="1" fontId="38" fillId="0" borderId="0" xfId="1" applyNumberFormat="1" applyFont="1" applyBorder="1"/>
    <xf numFmtId="0" fontId="38" fillId="0" borderId="0" xfId="1" applyFont="1" applyBorder="1"/>
    <xf numFmtId="0" fontId="38" fillId="0" borderId="0" xfId="1" applyFont="1"/>
    <xf numFmtId="1" fontId="94" fillId="0" borderId="14" xfId="1" applyNumberFormat="1" applyFont="1" applyBorder="1"/>
    <xf numFmtId="1" fontId="90" fillId="0" borderId="14" xfId="1" applyNumberFormat="1" applyFont="1" applyBorder="1"/>
    <xf numFmtId="0" fontId="43" fillId="0" borderId="14" xfId="1" applyFont="1" applyBorder="1"/>
    <xf numFmtId="0" fontId="96" fillId="0" borderId="0" xfId="1" applyFont="1" applyBorder="1"/>
    <xf numFmtId="0" fontId="96" fillId="0" borderId="0" xfId="1" applyFont="1"/>
    <xf numFmtId="1" fontId="95" fillId="0" borderId="33" xfId="1" applyNumberFormat="1" applyFont="1" applyBorder="1" applyAlignment="1">
      <alignment horizontal="center" vertical="center" wrapText="1"/>
    </xf>
    <xf numFmtId="1" fontId="95" fillId="0" borderId="40" xfId="1" applyNumberFormat="1" applyFont="1" applyBorder="1" applyAlignment="1">
      <alignment horizontal="center" vertical="center" wrapText="1"/>
    </xf>
    <xf numFmtId="0" fontId="38" fillId="0" borderId="6" xfId="1" applyFont="1" applyBorder="1"/>
    <xf numFmtId="3" fontId="90" fillId="0" borderId="43" xfId="1" applyNumberFormat="1" applyFont="1" applyBorder="1"/>
    <xf numFmtId="3" fontId="90" fillId="0" borderId="3" xfId="1" applyNumberFormat="1" applyFont="1" applyBorder="1"/>
    <xf numFmtId="3" fontId="90" fillId="0" borderId="2" xfId="1" applyNumberFormat="1" applyFont="1" applyBorder="1"/>
    <xf numFmtId="3" fontId="90" fillId="0" borderId="27" xfId="1" applyNumberFormat="1" applyFont="1" applyBorder="1"/>
    <xf numFmtId="0" fontId="4" fillId="0" borderId="6" xfId="1" applyFont="1" applyBorder="1"/>
    <xf numFmtId="1" fontId="94" fillId="0" borderId="42" xfId="1" quotePrefix="1" applyNumberFormat="1" applyFont="1" applyBorder="1" applyAlignment="1">
      <alignment horizontal="right"/>
    </xf>
    <xf numFmtId="1" fontId="94" fillId="0" borderId="8" xfId="1" quotePrefix="1" applyNumberFormat="1" applyFont="1" applyBorder="1" applyAlignment="1">
      <alignment horizontal="right"/>
    </xf>
    <xf numFmtId="1" fontId="94" fillId="0" borderId="0" xfId="1" quotePrefix="1" applyNumberFormat="1" applyFont="1" applyBorder="1" applyAlignment="1">
      <alignment horizontal="right"/>
    </xf>
    <xf numFmtId="3" fontId="43" fillId="0" borderId="0" xfId="1" applyNumberFormat="1" applyFont="1"/>
    <xf numFmtId="0" fontId="4" fillId="0" borderId="6" xfId="2" applyFont="1" applyBorder="1"/>
    <xf numFmtId="1" fontId="94" fillId="0" borderId="61" xfId="1" applyNumberFormat="1" applyFont="1" applyBorder="1"/>
    <xf numFmtId="1" fontId="94" fillId="0" borderId="8" xfId="1" applyNumberFormat="1" applyFont="1" applyBorder="1"/>
    <xf numFmtId="1" fontId="94" fillId="0" borderId="15" xfId="1" applyNumberFormat="1" applyFont="1" applyBorder="1"/>
    <xf numFmtId="0" fontId="97" fillId="0" borderId="0" xfId="1" applyFont="1" applyBorder="1"/>
    <xf numFmtId="0" fontId="97" fillId="0" borderId="0" xfId="1" applyFont="1"/>
    <xf numFmtId="0" fontId="3" fillId="0" borderId="6" xfId="2" applyFont="1" applyBorder="1"/>
    <xf numFmtId="1" fontId="94" fillId="0" borderId="0" xfId="1" applyNumberFormat="1" applyFont="1" applyBorder="1"/>
    <xf numFmtId="0" fontId="3" fillId="0" borderId="6" xfId="2" applyFont="1" applyBorder="1" applyAlignment="1">
      <alignment horizontal="left" indent="2"/>
    </xf>
    <xf numFmtId="1" fontId="90" fillId="0" borderId="0" xfId="1" applyNumberFormat="1" applyFont="1" applyBorder="1" applyAlignment="1">
      <alignment horizontal="right"/>
    </xf>
    <xf numFmtId="1" fontId="90" fillId="0" borderId="15" xfId="1" applyNumberFormat="1" applyFont="1" applyBorder="1" applyAlignment="1">
      <alignment horizontal="right"/>
    </xf>
    <xf numFmtId="0" fontId="3" fillId="0" borderId="6" xfId="1" applyFont="1" applyBorder="1" applyAlignment="1">
      <alignment horizontal="left" indent="2"/>
    </xf>
    <xf numFmtId="0" fontId="98" fillId="0" borderId="6" xfId="1" applyFont="1" applyBorder="1"/>
    <xf numFmtId="0" fontId="2" fillId="0" borderId="0" xfId="1" applyFont="1" applyBorder="1"/>
    <xf numFmtId="0" fontId="34" fillId="0" borderId="0" xfId="1" applyFont="1" applyFill="1" applyBorder="1"/>
    <xf numFmtId="3" fontId="95" fillId="0" borderId="0" xfId="1" applyNumberFormat="1" applyFont="1" applyBorder="1"/>
    <xf numFmtId="3" fontId="95" fillId="0" borderId="0" xfId="1" applyNumberFormat="1" applyFont="1" applyBorder="1" applyAlignment="1">
      <alignment horizontal="right"/>
    </xf>
    <xf numFmtId="1" fontId="90" fillId="0" borderId="0" xfId="1" applyNumberFormat="1" applyFont="1" applyBorder="1"/>
    <xf numFmtId="0" fontId="34" fillId="0" borderId="0" xfId="1" applyFont="1" applyBorder="1"/>
    <xf numFmtId="0" fontId="2" fillId="0" borderId="0" xfId="1" applyFont="1"/>
    <xf numFmtId="1" fontId="94" fillId="0" borderId="15" xfId="1" quotePrefix="1" applyNumberFormat="1" applyFont="1" applyBorder="1" applyAlignment="1">
      <alignment horizontal="right"/>
    </xf>
    <xf numFmtId="0" fontId="76" fillId="0" borderId="0" xfId="1" applyFont="1"/>
    <xf numFmtId="1" fontId="94" fillId="0" borderId="15" xfId="1" quotePrefix="1" applyNumberFormat="1" applyFont="1" applyFill="1" applyBorder="1" applyAlignment="1">
      <alignment horizontal="right"/>
    </xf>
    <xf numFmtId="1" fontId="94" fillId="0" borderId="0" xfId="1" applyNumberFormat="1" applyFont="1" applyBorder="1" applyAlignment="1">
      <alignment horizontal="right"/>
    </xf>
    <xf numFmtId="1" fontId="94" fillId="0" borderId="15" xfId="1" applyNumberFormat="1" applyFont="1" applyBorder="1" applyAlignment="1">
      <alignment horizontal="right"/>
    </xf>
    <xf numFmtId="0" fontId="6" fillId="0" borderId="6" xfId="2" applyFont="1" applyBorder="1"/>
    <xf numFmtId="1" fontId="38" fillId="0" borderId="0" xfId="1" applyNumberFormat="1" applyFont="1" applyBorder="1" applyAlignment="1">
      <alignment horizontal="right"/>
    </xf>
    <xf numFmtId="0" fontId="94" fillId="0" borderId="0" xfId="1" applyFont="1" applyBorder="1" applyAlignment="1">
      <alignment horizontal="left"/>
    </xf>
    <xf numFmtId="3" fontId="94" fillId="0" borderId="0" xfId="1" applyNumberFormat="1" applyFont="1"/>
    <xf numFmtId="3" fontId="90" fillId="0" borderId="0" xfId="1" applyNumberFormat="1" applyFont="1"/>
    <xf numFmtId="0" fontId="99" fillId="0" borderId="0" xfId="1" applyFont="1" applyBorder="1"/>
    <xf numFmtId="3" fontId="38" fillId="0" borderId="0" xfId="1" applyNumberFormat="1" applyFont="1"/>
    <xf numFmtId="3" fontId="38" fillId="0" borderId="0" xfId="1" applyNumberFormat="1" applyFont="1" applyBorder="1"/>
    <xf numFmtId="0" fontId="4" fillId="0" borderId="6" xfId="2" applyFont="1" applyBorder="1" applyAlignment="1">
      <alignment horizontal="left"/>
    </xf>
    <xf numFmtId="0" fontId="4" fillId="0" borderId="6" xfId="2" quotePrefix="1" applyFont="1" applyBorder="1" applyAlignment="1">
      <alignment horizontal="left"/>
    </xf>
    <xf numFmtId="0" fontId="40" fillId="0" borderId="0" xfId="1" applyFont="1" applyBorder="1"/>
    <xf numFmtId="3" fontId="40" fillId="0" borderId="0" xfId="1" applyNumberFormat="1" applyFont="1"/>
    <xf numFmtId="1" fontId="40" fillId="0" borderId="0" xfId="1" applyNumberFormat="1" applyFont="1"/>
    <xf numFmtId="3" fontId="95" fillId="0" borderId="0" xfId="1" applyNumberFormat="1" applyFont="1"/>
    <xf numFmtId="1" fontId="95" fillId="0" borderId="0" xfId="1" applyNumberFormat="1" applyFont="1"/>
    <xf numFmtId="0" fontId="101" fillId="0" borderId="0" xfId="1" applyFont="1" applyBorder="1"/>
    <xf numFmtId="3" fontId="81" fillId="0" borderId="0" xfId="1" applyNumberFormat="1" applyFont="1" applyBorder="1"/>
    <xf numFmtId="3" fontId="81" fillId="0" borderId="0" xfId="1" applyNumberFormat="1" applyFont="1"/>
    <xf numFmtId="3" fontId="2" fillId="0" borderId="0" xfId="1" applyNumberFormat="1" applyFont="1"/>
    <xf numFmtId="1" fontId="2" fillId="0" borderId="0" xfId="1" applyNumberFormat="1" applyFont="1"/>
    <xf numFmtId="1" fontId="90" fillId="0" borderId="0" xfId="1" applyNumberFormat="1" applyFont="1" applyBorder="1" applyAlignment="1">
      <alignment horizontal="left"/>
    </xf>
    <xf numFmtId="1" fontId="94" fillId="0" borderId="0" xfId="1" applyNumberFormat="1" applyFont="1" applyFill="1"/>
    <xf numFmtId="1" fontId="38" fillId="0" borderId="0" xfId="1" applyNumberFormat="1" applyFont="1" applyBorder="1" applyAlignment="1">
      <alignment horizontal="left"/>
    </xf>
    <xf numFmtId="1" fontId="40" fillId="0" borderId="0" xfId="1" applyNumberFormat="1" applyFont="1" applyFill="1"/>
    <xf numFmtId="1" fontId="40" fillId="0" borderId="0" xfId="1" applyNumberFormat="1" applyFont="1" applyBorder="1"/>
    <xf numFmtId="1" fontId="41" fillId="0" borderId="0" xfId="1" applyNumberFormat="1" applyFont="1" applyBorder="1" applyAlignment="1">
      <alignment horizontal="left"/>
    </xf>
    <xf numFmtId="1" fontId="90" fillId="0" borderId="0" xfId="1" applyNumberFormat="1" applyFont="1" applyFill="1"/>
    <xf numFmtId="1" fontId="41" fillId="0" borderId="0" xfId="1" applyNumberFormat="1" applyFont="1" applyBorder="1" applyAlignment="1">
      <alignment horizontal="left" indent="8"/>
    </xf>
    <xf numFmtId="1" fontId="6" fillId="0" borderId="0" xfId="1" applyNumberFormat="1" applyFont="1" applyBorder="1"/>
    <xf numFmtId="1" fontId="6" fillId="0" borderId="0" xfId="1" applyNumberFormat="1" applyFont="1" applyFill="1" applyBorder="1"/>
    <xf numFmtId="0" fontId="39" fillId="0" borderId="0" xfId="1" applyFont="1"/>
    <xf numFmtId="1" fontId="3" fillId="0" borderId="5" xfId="1" applyNumberFormat="1" applyFont="1" applyBorder="1" applyAlignment="1">
      <alignment horizontal="centerContinuous" vertical="center" wrapText="1"/>
    </xf>
    <xf numFmtId="1" fontId="3" fillId="0" borderId="5" xfId="1" applyNumberFormat="1" applyFont="1" applyFill="1" applyBorder="1" applyAlignment="1">
      <alignment horizontal="centerContinuous" vertical="center" wrapText="1"/>
    </xf>
    <xf numFmtId="1" fontId="3" fillId="0" borderId="26" xfId="1" applyNumberFormat="1" applyFont="1" applyBorder="1" applyAlignment="1">
      <alignment horizontal="centerContinuous" vertical="center" wrapText="1"/>
    </xf>
    <xf numFmtId="0" fontId="2" fillId="0" borderId="0" xfId="1" applyFont="1" applyAlignment="1">
      <alignment vertical="center" wrapText="1"/>
    </xf>
    <xf numFmtId="1" fontId="40" fillId="0" borderId="33" xfId="1" applyNumberFormat="1" applyFont="1" applyFill="1" applyBorder="1" applyAlignment="1">
      <alignment horizontal="center" vertical="center" wrapText="1"/>
    </xf>
    <xf numFmtId="1" fontId="40" fillId="0" borderId="33" xfId="1" applyNumberFormat="1" applyFont="1" applyBorder="1" applyAlignment="1">
      <alignment horizontal="center" vertical="center" wrapText="1"/>
    </xf>
    <xf numFmtId="1" fontId="38" fillId="0" borderId="6" xfId="1" applyNumberFormat="1" applyFont="1" applyBorder="1"/>
    <xf numFmtId="1" fontId="102" fillId="0" borderId="7" xfId="1" applyNumberFormat="1" applyFont="1" applyBorder="1" applyAlignment="1">
      <alignment vertical="center"/>
    </xf>
    <xf numFmtId="1" fontId="4" fillId="0" borderId="6" xfId="2" applyNumberFormat="1" applyFont="1" applyBorder="1" applyAlignment="1">
      <alignment horizontal="left"/>
    </xf>
    <xf numFmtId="1" fontId="8" fillId="0" borderId="7" xfId="1" quotePrefix="1" applyNumberFormat="1" applyFont="1" applyFill="1" applyBorder="1" applyAlignment="1">
      <alignment horizontal="right"/>
    </xf>
    <xf numFmtId="1" fontId="8" fillId="0" borderId="15" xfId="1" quotePrefix="1" applyNumberFormat="1" applyFont="1" applyFill="1" applyBorder="1" applyAlignment="1">
      <alignment horizontal="right"/>
    </xf>
    <xf numFmtId="1" fontId="40" fillId="0" borderId="6" xfId="2" applyNumberFormat="1" applyFont="1" applyBorder="1"/>
    <xf numFmtId="1" fontId="9" fillId="0" borderId="7" xfId="1" applyNumberFormat="1" applyFont="1" applyFill="1" applyBorder="1" applyAlignment="1">
      <alignment horizontal="right"/>
    </xf>
    <xf numFmtId="1" fontId="9" fillId="0" borderId="8" xfId="1" applyNumberFormat="1" applyFont="1" applyFill="1" applyBorder="1" applyAlignment="1">
      <alignment horizontal="right"/>
    </xf>
    <xf numFmtId="1" fontId="9" fillId="0" borderId="15" xfId="1" applyNumberFormat="1" applyFont="1" applyFill="1" applyBorder="1" applyAlignment="1">
      <alignment horizontal="right"/>
    </xf>
    <xf numFmtId="1" fontId="3" fillId="0" borderId="6" xfId="2" applyNumberFormat="1" applyFont="1" applyBorder="1"/>
    <xf numFmtId="1" fontId="9" fillId="0" borderId="15" xfId="1" applyNumberFormat="1" applyFont="1" applyBorder="1" applyAlignment="1">
      <alignment horizontal="right"/>
    </xf>
    <xf numFmtId="1" fontId="3" fillId="0" borderId="6" xfId="2" applyNumberFormat="1" applyFont="1" applyBorder="1" applyAlignment="1">
      <alignment horizontal="left"/>
    </xf>
    <xf numFmtId="1" fontId="9" fillId="0" borderId="0" xfId="1" applyNumberFormat="1" applyFont="1" applyFill="1"/>
    <xf numFmtId="1" fontId="6" fillId="0" borderId="0" xfId="2" applyNumberFormat="1" applyFont="1" applyBorder="1" applyAlignment="1">
      <alignment horizontal="left"/>
    </xf>
    <xf numFmtId="1" fontId="95" fillId="0" borderId="0" xfId="1" applyNumberFormat="1" applyFont="1" applyFill="1"/>
    <xf numFmtId="1" fontId="95" fillId="0" borderId="0" xfId="1" applyNumberFormat="1" applyFont="1" applyBorder="1"/>
    <xf numFmtId="1" fontId="4" fillId="0" borderId="0" xfId="1" applyNumberFormat="1" applyFont="1" applyBorder="1" applyAlignment="1">
      <alignment horizontal="left"/>
    </xf>
    <xf numFmtId="1" fontId="81" fillId="0" borderId="0" xfId="1" applyNumberFormat="1" applyFont="1" applyAlignment="1">
      <alignment horizontal="left"/>
    </xf>
    <xf numFmtId="1" fontId="81" fillId="0" borderId="0" xfId="1" applyNumberFormat="1" applyFont="1" applyFill="1" applyAlignment="1">
      <alignment horizontal="left"/>
    </xf>
    <xf numFmtId="1" fontId="81" fillId="0" borderId="0" xfId="1" applyNumberFormat="1" applyFont="1" applyBorder="1" applyAlignment="1">
      <alignment horizontal="left"/>
    </xf>
    <xf numFmtId="1" fontId="3" fillId="0" borderId="0" xfId="1" applyNumberFormat="1" applyFont="1" applyFill="1" applyBorder="1" applyAlignment="1">
      <alignment horizontal="left"/>
    </xf>
    <xf numFmtId="1" fontId="81" fillId="0" borderId="0" xfId="1" applyNumberFormat="1" applyFont="1" applyFill="1" applyBorder="1" applyAlignment="1">
      <alignment horizontal="left"/>
    </xf>
    <xf numFmtId="1" fontId="95" fillId="0" borderId="0" xfId="1" applyNumberFormat="1" applyFont="1" applyAlignment="1">
      <alignment horizontal="left"/>
    </xf>
    <xf numFmtId="1" fontId="95" fillId="0" borderId="0" xfId="1" applyNumberFormat="1" applyFont="1" applyFill="1" applyAlignment="1">
      <alignment horizontal="left"/>
    </xf>
    <xf numFmtId="1" fontId="95" fillId="0" borderId="0" xfId="1" applyNumberFormat="1" applyFont="1" applyBorder="1" applyAlignment="1">
      <alignment horizontal="left"/>
    </xf>
    <xf numFmtId="0" fontId="33" fillId="0" borderId="0" xfId="1" applyFont="1"/>
    <xf numFmtId="1" fontId="34" fillId="0" borderId="0" xfId="1" applyNumberFormat="1" applyFont="1" applyAlignment="1">
      <alignment horizontal="left"/>
    </xf>
    <xf numFmtId="1" fontId="34" fillId="0" borderId="0" xfId="1" applyNumberFormat="1" applyFont="1" applyFill="1" applyAlignment="1">
      <alignment horizontal="left"/>
    </xf>
    <xf numFmtId="1" fontId="34" fillId="0" borderId="0" xfId="1" applyNumberFormat="1" applyFont="1" applyBorder="1" applyAlignment="1">
      <alignment horizontal="left"/>
    </xf>
    <xf numFmtId="1" fontId="37" fillId="0" borderId="0" xfId="1" applyNumberFormat="1" applyFont="1" applyBorder="1" applyAlignment="1">
      <alignment horizontal="left"/>
    </xf>
    <xf numFmtId="1" fontId="83" fillId="0" borderId="0" xfId="1" applyNumberFormat="1" applyFont="1" applyAlignment="1">
      <alignment horizontal="left"/>
    </xf>
    <xf numFmtId="1" fontId="83" fillId="0" borderId="0" xfId="1" applyNumberFormat="1" applyFont="1" applyFill="1" applyAlignment="1">
      <alignment horizontal="left"/>
    </xf>
    <xf numFmtId="1" fontId="83" fillId="0" borderId="0" xfId="1" applyNumberFormat="1" applyFont="1" applyBorder="1" applyAlignment="1">
      <alignment horizontal="left"/>
    </xf>
    <xf numFmtId="1" fontId="5" fillId="0" borderId="0" xfId="1" applyNumberFormat="1" applyFont="1" applyBorder="1" applyAlignment="1">
      <alignment horizontal="left"/>
    </xf>
    <xf numFmtId="1" fontId="103" fillId="0" borderId="0" xfId="1" applyNumberFormat="1" applyFont="1" applyAlignment="1">
      <alignment horizontal="left"/>
    </xf>
    <xf numFmtId="1" fontId="103" fillId="0" borderId="0" xfId="1" applyNumberFormat="1" applyFont="1" applyFill="1" applyAlignment="1">
      <alignment horizontal="left"/>
    </xf>
    <xf numFmtId="1" fontId="103" fillId="0" borderId="0" xfId="1" applyNumberFormat="1" applyFont="1" applyBorder="1" applyAlignment="1">
      <alignment horizontal="left"/>
    </xf>
    <xf numFmtId="0" fontId="104" fillId="0" borderId="0" xfId="1" applyFont="1"/>
    <xf numFmtId="1" fontId="6" fillId="0" borderId="0" xfId="1" applyNumberFormat="1" applyFont="1" applyBorder="1" applyAlignment="1">
      <alignment horizontal="left"/>
    </xf>
    <xf numFmtId="1" fontId="2" fillId="0" borderId="0" xfId="1" applyNumberFormat="1" applyFont="1" applyBorder="1"/>
    <xf numFmtId="1" fontId="2" fillId="0" borderId="0" xfId="1" applyNumberFormat="1" applyFont="1" applyFill="1"/>
    <xf numFmtId="1" fontId="9" fillId="0" borderId="7" xfId="1" applyNumberFormat="1" applyFont="1" applyBorder="1" applyAlignment="1">
      <alignment horizontal="right"/>
    </xf>
    <xf numFmtId="1" fontId="9" fillId="0" borderId="15" xfId="1" applyNumberFormat="1" applyFont="1" applyBorder="1" applyAlignment="1"/>
    <xf numFmtId="1" fontId="28" fillId="0" borderId="42" xfId="1" quotePrefix="1" applyNumberFormat="1" applyFont="1" applyFill="1" applyBorder="1" applyAlignment="1">
      <alignment horizontal="right"/>
    </xf>
    <xf numFmtId="1" fontId="28" fillId="0" borderId="8" xfId="1" quotePrefix="1" applyNumberFormat="1" applyFont="1" applyFill="1" applyBorder="1" applyAlignment="1">
      <alignment horizontal="right"/>
    </xf>
    <xf numFmtId="1" fontId="31" fillId="0" borderId="42" xfId="1" applyNumberFormat="1" applyFont="1" applyBorder="1"/>
    <xf numFmtId="1" fontId="86" fillId="0" borderId="8" xfId="1" applyNumberFormat="1" applyFont="1" applyFill="1" applyBorder="1" applyAlignment="1">
      <alignment horizontal="right"/>
    </xf>
    <xf numFmtId="1" fontId="102" fillId="0" borderId="15" xfId="1" applyNumberFormat="1" applyFont="1" applyBorder="1" applyAlignment="1">
      <alignment vertical="center"/>
    </xf>
    <xf numFmtId="1" fontId="105" fillId="0" borderId="8" xfId="1" applyNumberFormat="1" applyFont="1" applyFill="1" applyBorder="1" applyAlignment="1">
      <alignment horizontal="right"/>
    </xf>
    <xf numFmtId="3" fontId="31" fillId="0" borderId="8" xfId="1" applyNumberFormat="1" applyFont="1" applyBorder="1"/>
    <xf numFmtId="3" fontId="31" fillId="0" borderId="7" xfId="1" applyNumberFormat="1" applyFont="1" applyBorder="1" applyAlignment="1">
      <alignment horizontal="right"/>
    </xf>
    <xf numFmtId="0" fontId="31" fillId="0" borderId="0" xfId="1" applyFont="1" applyFill="1"/>
    <xf numFmtId="1" fontId="30" fillId="0" borderId="0" xfId="1" applyNumberFormat="1" applyFont="1" applyFill="1"/>
    <xf numFmtId="0" fontId="30" fillId="0" borderId="0" xfId="1" applyFont="1" applyFill="1"/>
    <xf numFmtId="0" fontId="31" fillId="0" borderId="0" xfId="1" applyFont="1" applyFill="1" applyBorder="1"/>
    <xf numFmtId="1" fontId="31" fillId="0" borderId="0" xfId="1" applyNumberFormat="1" applyFont="1" applyFill="1"/>
    <xf numFmtId="1" fontId="3" fillId="0" borderId="0" xfId="2" applyNumberFormat="1" applyFont="1" applyFill="1" applyBorder="1" applyAlignment="1">
      <alignment horizontal="left"/>
    </xf>
    <xf numFmtId="0" fontId="31" fillId="0" borderId="1" xfId="1" applyFont="1" applyBorder="1" applyAlignment="1">
      <alignment horizontal="center" vertical="center" wrapText="1"/>
    </xf>
    <xf numFmtId="0" fontId="31" fillId="0" borderId="6" xfId="1" applyFont="1" applyBorder="1" applyAlignment="1">
      <alignment horizontal="center" vertical="center" wrapText="1"/>
    </xf>
    <xf numFmtId="0" fontId="31" fillId="0" borderId="11" xfId="1" applyFont="1" applyBorder="1" applyAlignment="1">
      <alignment horizontal="center" vertical="center" wrapText="1"/>
    </xf>
    <xf numFmtId="0" fontId="30" fillId="0" borderId="2" xfId="1" applyFont="1" applyBorder="1" applyAlignment="1">
      <alignment horizontal="center" vertical="center" wrapText="1"/>
    </xf>
    <xf numFmtId="0" fontId="30" fillId="0" borderId="7" xfId="1" applyFont="1" applyBorder="1" applyAlignment="1">
      <alignment horizontal="center" vertical="center" wrapText="1"/>
    </xf>
    <xf numFmtId="0" fontId="30" fillId="0" borderId="12" xfId="1" applyFont="1" applyBorder="1" applyAlignment="1">
      <alignment horizontal="center" vertical="center" wrapText="1"/>
    </xf>
    <xf numFmtId="0" fontId="30" fillId="0" borderId="3" xfId="1" applyFont="1" applyBorder="1" applyAlignment="1">
      <alignment horizontal="center" vertical="center" wrapText="1"/>
    </xf>
    <xf numFmtId="0" fontId="30" fillId="0" borderId="8" xfId="1" applyFont="1" applyBorder="1" applyAlignment="1">
      <alignment horizontal="center" vertical="center" wrapText="1"/>
    </xf>
    <xf numFmtId="0" fontId="30" fillId="0" borderId="13" xfId="1" applyFont="1" applyBorder="1" applyAlignment="1">
      <alignment horizontal="center" vertical="center" wrapText="1"/>
    </xf>
    <xf numFmtId="0" fontId="30" fillId="0" borderId="4" xfId="1" applyFont="1" applyBorder="1" applyAlignment="1">
      <alignment horizontal="center" vertical="center" wrapText="1"/>
    </xf>
    <xf numFmtId="0" fontId="30" fillId="0" borderId="5" xfId="1" applyFont="1" applyBorder="1" applyAlignment="1">
      <alignment horizontal="center" vertical="center" wrapText="1"/>
    </xf>
    <xf numFmtId="0" fontId="30" fillId="0" borderId="9" xfId="1" applyFont="1" applyBorder="1" applyAlignment="1">
      <alignment horizontal="center" vertical="center" wrapText="1"/>
    </xf>
    <xf numFmtId="0" fontId="30" fillId="0" borderId="10" xfId="1" applyFont="1" applyBorder="1" applyAlignment="1">
      <alignment horizontal="center" vertical="center" wrapText="1"/>
    </xf>
    <xf numFmtId="0" fontId="29" fillId="0" borderId="0" xfId="0" applyFont="1" applyAlignment="1">
      <alignment horizontal="left"/>
    </xf>
    <xf numFmtId="0" fontId="34" fillId="0" borderId="0" xfId="0" applyFont="1" applyAlignment="1">
      <alignment horizontal="left"/>
    </xf>
    <xf numFmtId="0" fontId="31" fillId="0" borderId="27" xfId="1" applyFont="1" applyBorder="1" applyAlignment="1">
      <alignment horizontal="center" vertical="center" wrapText="1"/>
    </xf>
    <xf numFmtId="0" fontId="31" fillId="0" borderId="28" xfId="1" applyFont="1" applyBorder="1" applyAlignment="1">
      <alignment horizontal="center" vertical="center" wrapText="1"/>
    </xf>
    <xf numFmtId="0" fontId="31" fillId="0" borderId="15" xfId="1" applyFont="1" applyBorder="1" applyAlignment="1">
      <alignment horizontal="center" vertical="center" wrapText="1"/>
    </xf>
    <xf numFmtId="0" fontId="31" fillId="0" borderId="0" xfId="1" applyFont="1" applyBorder="1" applyAlignment="1">
      <alignment horizontal="center" vertical="center" wrapText="1"/>
    </xf>
    <xf numFmtId="0" fontId="31" fillId="0" borderId="34" xfId="1" applyFont="1" applyBorder="1" applyAlignment="1">
      <alignment horizontal="center" vertical="center" wrapText="1"/>
    </xf>
    <xf numFmtId="0" fontId="31" fillId="0" borderId="14" xfId="1" applyFont="1" applyBorder="1" applyAlignment="1">
      <alignment horizontal="center" vertical="center" wrapText="1"/>
    </xf>
    <xf numFmtId="0" fontId="32" fillId="0" borderId="0" xfId="1" applyFont="1" applyBorder="1" applyAlignment="1">
      <alignment horizontal="center" vertical="center" wrapText="1"/>
    </xf>
    <xf numFmtId="0" fontId="32" fillId="0" borderId="14" xfId="1" applyFont="1" applyBorder="1" applyAlignment="1">
      <alignment horizontal="center" vertical="center" wrapText="1"/>
    </xf>
    <xf numFmtId="0" fontId="31" fillId="0" borderId="29" xfId="1" applyFont="1" applyBorder="1" applyAlignment="1">
      <alignment horizontal="center" vertical="center" wrapText="1"/>
    </xf>
    <xf numFmtId="0" fontId="31" fillId="0" borderId="12" xfId="1" applyFont="1" applyBorder="1" applyAlignment="1">
      <alignment horizontal="center" vertical="center" wrapText="1"/>
    </xf>
    <xf numFmtId="0" fontId="31" fillId="0" borderId="30" xfId="1" applyFont="1" applyBorder="1" applyAlignment="1">
      <alignment horizontal="center" vertical="center" wrapText="1"/>
    </xf>
    <xf numFmtId="0" fontId="31" fillId="0" borderId="31" xfId="1" applyFont="1" applyBorder="1" applyAlignment="1">
      <alignment horizontal="center" vertical="center" wrapText="1"/>
    </xf>
    <xf numFmtId="0" fontId="31" fillId="0" borderId="32" xfId="1" applyFont="1" applyBorder="1" applyAlignment="1">
      <alignment horizontal="center" vertical="center" wrapText="1"/>
    </xf>
    <xf numFmtId="0" fontId="31" fillId="0" borderId="13" xfId="1" applyFont="1" applyBorder="1" applyAlignment="1">
      <alignment horizontal="center" vertical="center" wrapText="1"/>
    </xf>
    <xf numFmtId="0" fontId="31" fillId="0" borderId="5" xfId="1" applyFont="1" applyBorder="1" applyAlignment="1">
      <alignment horizontal="center" vertical="center" wrapText="1"/>
    </xf>
    <xf numFmtId="0" fontId="31" fillId="0" borderId="26" xfId="1" applyFont="1" applyBorder="1" applyAlignment="1">
      <alignment horizontal="center" vertical="center" wrapText="1"/>
    </xf>
    <xf numFmtId="0" fontId="31" fillId="0" borderId="4" xfId="1" applyFont="1" applyBorder="1" applyAlignment="1">
      <alignment horizontal="center" vertical="center" wrapText="1"/>
    </xf>
    <xf numFmtId="0" fontId="31" fillId="0" borderId="3" xfId="1" applyFont="1" applyBorder="1" applyAlignment="1">
      <alignment horizontal="center" vertical="center" wrapText="1"/>
    </xf>
    <xf numFmtId="0" fontId="31" fillId="0" borderId="8" xfId="1" applyFont="1" applyBorder="1" applyAlignment="1">
      <alignment horizontal="center" vertical="center" wrapText="1"/>
    </xf>
    <xf numFmtId="0" fontId="30" fillId="0" borderId="1" xfId="1" applyFont="1" applyBorder="1" applyAlignment="1">
      <alignment horizontal="center" vertical="center" wrapText="1"/>
    </xf>
    <xf numFmtId="0" fontId="30" fillId="0" borderId="6" xfId="1" applyFont="1" applyBorder="1" applyAlignment="1">
      <alignment horizontal="center" vertical="center" wrapText="1"/>
    </xf>
    <xf numFmtId="0" fontId="30" fillId="0" borderId="11" xfId="1" applyFont="1" applyBorder="1" applyAlignment="1">
      <alignment horizontal="center" vertical="center" wrapText="1"/>
    </xf>
    <xf numFmtId="0" fontId="30" fillId="0" borderId="35" xfId="1" applyFont="1" applyBorder="1" applyAlignment="1">
      <alignment horizontal="center" vertical="center" wrapText="1"/>
    </xf>
    <xf numFmtId="0" fontId="30" fillId="0" borderId="36" xfId="1" applyFont="1" applyBorder="1" applyAlignment="1">
      <alignment horizontal="center" vertical="center" wrapText="1"/>
    </xf>
    <xf numFmtId="0" fontId="30" fillId="0" borderId="37" xfId="1" applyFont="1" applyBorder="1" applyAlignment="1">
      <alignment horizontal="center" vertical="center" wrapText="1"/>
    </xf>
    <xf numFmtId="0" fontId="81" fillId="0" borderId="2" xfId="1" applyFont="1" applyBorder="1" applyAlignment="1">
      <alignment horizontal="center" vertical="center" wrapText="1"/>
    </xf>
    <xf numFmtId="0" fontId="81" fillId="0" borderId="7" xfId="1" applyFont="1" applyBorder="1" applyAlignment="1">
      <alignment horizontal="center" vertical="center" wrapText="1"/>
    </xf>
    <xf numFmtId="0" fontId="81" fillId="0" borderId="12" xfId="1" applyFont="1" applyBorder="1" applyAlignment="1">
      <alignment horizontal="center" vertical="center" wrapText="1"/>
    </xf>
    <xf numFmtId="0" fontId="81" fillId="0" borderId="56" xfId="1" applyFont="1" applyBorder="1" applyAlignment="1">
      <alignment horizontal="center" vertical="center" wrapText="1"/>
    </xf>
    <xf numFmtId="0" fontId="81" fillId="0" borderId="57" xfId="1" applyFont="1" applyBorder="1" applyAlignment="1">
      <alignment horizontal="center" vertical="center" wrapText="1"/>
    </xf>
    <xf numFmtId="0" fontId="81" fillId="0" borderId="59" xfId="1" applyFont="1" applyBorder="1" applyAlignment="1">
      <alignment horizontal="center" vertical="center" wrapText="1"/>
    </xf>
    <xf numFmtId="0" fontId="81" fillId="0" borderId="5" xfId="1" applyFont="1" applyBorder="1" applyAlignment="1">
      <alignment horizontal="center" vertical="center"/>
    </xf>
    <xf numFmtId="0" fontId="81" fillId="0" borderId="26" xfId="1" applyFont="1" applyBorder="1" applyAlignment="1">
      <alignment horizontal="center" vertical="center"/>
    </xf>
    <xf numFmtId="0" fontId="81" fillId="0" borderId="27" xfId="1" applyFont="1" applyBorder="1" applyAlignment="1">
      <alignment horizontal="center" vertical="center" wrapText="1"/>
    </xf>
    <xf numFmtId="0" fontId="81" fillId="0" borderId="15" xfId="1" applyFont="1" applyBorder="1" applyAlignment="1">
      <alignment horizontal="center" vertical="center" wrapText="1"/>
    </xf>
    <xf numFmtId="0" fontId="81" fillId="0" borderId="34" xfId="1" applyFont="1" applyBorder="1" applyAlignment="1">
      <alignment horizontal="center" vertical="center" wrapText="1"/>
    </xf>
    <xf numFmtId="0" fontId="81" fillId="0" borderId="58" xfId="1" applyFont="1" applyBorder="1" applyAlignment="1">
      <alignment horizontal="center" vertical="center"/>
    </xf>
    <xf numFmtId="0" fontId="81" fillId="0" borderId="44" xfId="1" applyFont="1" applyBorder="1" applyAlignment="1">
      <alignment horizontal="center" vertical="center"/>
    </xf>
    <xf numFmtId="0" fontId="81" fillId="0" borderId="31" xfId="1" applyFont="1" applyBorder="1" applyAlignment="1">
      <alignment horizontal="center" vertical="center"/>
    </xf>
    <xf numFmtId="0" fontId="81" fillId="0" borderId="29" xfId="1" applyFont="1" applyFill="1" applyBorder="1" applyAlignment="1">
      <alignment horizontal="center" vertical="center" wrapText="1"/>
    </xf>
    <xf numFmtId="0" fontId="81" fillId="0" borderId="7" xfId="1" applyFont="1" applyFill="1" applyBorder="1" applyAlignment="1">
      <alignment horizontal="center" vertical="center" wrapText="1"/>
    </xf>
    <xf numFmtId="0" fontId="81" fillId="0" borderId="12" xfId="1" applyFont="1" applyFill="1" applyBorder="1" applyAlignment="1">
      <alignment horizontal="center" vertical="center" wrapText="1"/>
    </xf>
    <xf numFmtId="0" fontId="81" fillId="0" borderId="30" xfId="1" applyFont="1" applyBorder="1" applyAlignment="1">
      <alignment horizontal="center" vertical="center"/>
    </xf>
    <xf numFmtId="0" fontId="81" fillId="0" borderId="32" xfId="1" applyFont="1" applyBorder="1" applyAlignment="1">
      <alignment horizontal="center" vertical="center" wrapText="1"/>
    </xf>
    <xf numFmtId="0" fontId="81" fillId="0" borderId="8" xfId="1" applyFont="1" applyBorder="1" applyAlignment="1">
      <alignment horizontal="center" vertical="center" wrapText="1"/>
    </xf>
    <xf numFmtId="0" fontId="81" fillId="0" borderId="13" xfId="1" applyFont="1" applyBorder="1" applyAlignment="1">
      <alignment horizontal="center" vertical="center" wrapText="1"/>
    </xf>
    <xf numFmtId="0" fontId="81" fillId="0" borderId="30" xfId="1" applyFont="1" applyBorder="1" applyAlignment="1">
      <alignment horizontal="center" vertical="center" wrapText="1"/>
    </xf>
    <xf numFmtId="0" fontId="81" fillId="0" borderId="44" xfId="1" applyFont="1" applyBorder="1" applyAlignment="1">
      <alignment horizontal="center" vertical="center" wrapText="1"/>
    </xf>
    <xf numFmtId="0" fontId="81" fillId="0" borderId="31" xfId="1" applyFont="1" applyBorder="1" applyAlignment="1">
      <alignment horizontal="center" vertical="center" wrapText="1"/>
    </xf>
    <xf numFmtId="0" fontId="81" fillId="0" borderId="32" xfId="1" applyFont="1" applyFill="1" applyBorder="1" applyAlignment="1">
      <alignment horizontal="center" vertical="center" wrapText="1"/>
    </xf>
    <xf numFmtId="0" fontId="81" fillId="0" borderId="13" xfId="1" applyFont="1" applyFill="1" applyBorder="1" applyAlignment="1">
      <alignment horizontal="center" vertical="center" wrapText="1"/>
    </xf>
    <xf numFmtId="0" fontId="82" fillId="0" borderId="0" xfId="1" applyFont="1" applyAlignment="1">
      <alignment horizontal="left"/>
    </xf>
    <xf numFmtId="0" fontId="81" fillId="0" borderId="29" xfId="1" applyFont="1" applyBorder="1" applyAlignment="1">
      <alignment horizontal="center" vertical="center" wrapText="1"/>
    </xf>
    <xf numFmtId="0" fontId="3" fillId="0" borderId="2"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56" xfId="1" applyFont="1" applyBorder="1" applyAlignment="1">
      <alignment horizontal="center" vertical="center" wrapText="1"/>
    </xf>
    <xf numFmtId="0" fontId="3" fillId="0" borderId="57" xfId="1" quotePrefix="1" applyFont="1" applyBorder="1" applyAlignment="1">
      <alignment horizontal="center" vertical="center" wrapText="1"/>
    </xf>
    <xf numFmtId="0" fontId="3" fillId="0" borderId="59" xfId="1" quotePrefix="1" applyFont="1" applyBorder="1" applyAlignment="1">
      <alignment horizontal="center" vertical="center" wrapText="1"/>
    </xf>
    <xf numFmtId="0" fontId="3" fillId="0" borderId="3"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5" xfId="1" applyFont="1" applyBorder="1" applyAlignment="1">
      <alignment horizontal="right" vertical="center" wrapText="1"/>
    </xf>
    <xf numFmtId="0" fontId="3" fillId="0" borderId="27" xfId="1" applyFont="1" applyBorder="1" applyAlignment="1">
      <alignment horizontal="center" vertical="center" wrapText="1"/>
    </xf>
    <xf numFmtId="0" fontId="3" fillId="0" borderId="15"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0" xfId="1" applyFont="1" applyBorder="1" applyAlignment="1">
      <alignment horizontal="center" vertical="center" wrapText="1"/>
    </xf>
    <xf numFmtId="0" fontId="3" fillId="0" borderId="44" xfId="1" quotePrefix="1" applyFont="1" applyBorder="1" applyAlignment="1">
      <alignment horizontal="center" vertical="center" wrapText="1"/>
    </xf>
    <xf numFmtId="0" fontId="3" fillId="0" borderId="31" xfId="1" quotePrefix="1" applyFont="1" applyBorder="1" applyAlignment="1">
      <alignment horizontal="center" vertical="center" wrapText="1"/>
    </xf>
    <xf numFmtId="0" fontId="3" fillId="0" borderId="39" xfId="1" applyFont="1" applyBorder="1" applyAlignment="1">
      <alignment horizontal="center" vertical="center" wrapText="1"/>
    </xf>
    <xf numFmtId="0" fontId="3" fillId="0" borderId="29" xfId="1" applyFont="1" applyBorder="1" applyAlignment="1">
      <alignment horizontal="center" vertical="center" wrapText="1"/>
    </xf>
    <xf numFmtId="0" fontId="3" fillId="0" borderId="9"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44"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5" xfId="1" applyFont="1" applyBorder="1" applyAlignment="1">
      <alignment horizontal="left" vertical="center" wrapText="1"/>
    </xf>
    <xf numFmtId="0" fontId="81" fillId="0" borderId="1" xfId="1" applyFont="1" applyBorder="1" applyAlignment="1">
      <alignment horizontal="center" vertical="center" wrapText="1"/>
    </xf>
    <xf numFmtId="0" fontId="81" fillId="0" borderId="6" xfId="1" applyFont="1" applyBorder="1" applyAlignment="1">
      <alignment horizontal="center" vertical="center" wrapText="1"/>
    </xf>
    <xf numFmtId="0" fontId="81" fillId="0" borderId="11" xfId="1" applyFont="1" applyBorder="1" applyAlignment="1">
      <alignment horizontal="center" vertical="center" wrapText="1"/>
    </xf>
    <xf numFmtId="1" fontId="95" fillId="0" borderId="2" xfId="1" applyNumberFormat="1" applyFont="1" applyBorder="1" applyAlignment="1">
      <alignment horizontal="center" vertical="center" wrapText="1"/>
    </xf>
    <xf numFmtId="1" fontId="95" fillId="0" borderId="7" xfId="1" applyNumberFormat="1" applyFont="1" applyBorder="1" applyAlignment="1">
      <alignment horizontal="center" vertical="center" wrapText="1"/>
    </xf>
    <xf numFmtId="1" fontId="95" fillId="0" borderId="12" xfId="1" applyNumberFormat="1" applyFont="1" applyBorder="1" applyAlignment="1">
      <alignment horizontal="center" vertical="center" wrapText="1"/>
    </xf>
    <xf numFmtId="1" fontId="95" fillId="0" borderId="60" xfId="1" applyNumberFormat="1" applyFont="1" applyBorder="1" applyAlignment="1">
      <alignment horizontal="center" vertical="center"/>
    </xf>
    <xf numFmtId="1" fontId="95" fillId="0" borderId="4" xfId="1" applyNumberFormat="1" applyFont="1" applyBorder="1" applyAlignment="1">
      <alignment horizontal="center" vertical="center"/>
    </xf>
    <xf numFmtId="1" fontId="95" fillId="0" borderId="32" xfId="1" applyNumberFormat="1" applyFont="1" applyBorder="1" applyAlignment="1">
      <alignment horizontal="center" vertical="center" wrapText="1"/>
    </xf>
    <xf numFmtId="1" fontId="95" fillId="0" borderId="13" xfId="1" applyNumberFormat="1" applyFont="1" applyBorder="1" applyAlignment="1">
      <alignment horizontal="center" vertical="center" wrapText="1"/>
    </xf>
    <xf numFmtId="1" fontId="95" fillId="0" borderId="39" xfId="1" applyNumberFormat="1" applyFont="1" applyBorder="1" applyAlignment="1">
      <alignment horizontal="center" vertical="center" wrapText="1"/>
    </xf>
    <xf numFmtId="1" fontId="95" fillId="0" borderId="38" xfId="1" applyNumberFormat="1" applyFont="1" applyBorder="1" applyAlignment="1">
      <alignment horizontal="center" vertical="center"/>
    </xf>
    <xf numFmtId="1" fontId="40" fillId="0" borderId="32" xfId="1" applyNumberFormat="1" applyFont="1" applyBorder="1" applyAlignment="1">
      <alignment horizontal="center" vertical="center" wrapText="1"/>
    </xf>
    <xf numFmtId="1" fontId="40" fillId="0" borderId="13" xfId="1" applyNumberFormat="1" applyFont="1" applyBorder="1" applyAlignment="1">
      <alignment horizontal="center" vertical="center" wrapText="1"/>
    </xf>
    <xf numFmtId="1" fontId="3" fillId="0" borderId="1" xfId="1" applyNumberFormat="1" applyFont="1" applyBorder="1" applyAlignment="1">
      <alignment horizontal="center" vertical="center" wrapText="1"/>
    </xf>
    <xf numFmtId="1" fontId="3" fillId="0" borderId="6" xfId="1" applyNumberFormat="1" applyFont="1" applyBorder="1" applyAlignment="1">
      <alignment horizontal="center" vertical="center" wrapText="1"/>
    </xf>
    <xf numFmtId="1" fontId="3" fillId="0" borderId="11" xfId="1" applyNumberFormat="1" applyFont="1" applyBorder="1" applyAlignment="1">
      <alignment horizontal="center" vertical="center" wrapText="1"/>
    </xf>
    <xf numFmtId="1" fontId="3" fillId="0" borderId="4" xfId="1" applyNumberFormat="1" applyFont="1" applyBorder="1" applyAlignment="1">
      <alignment horizontal="center" vertical="center" wrapText="1"/>
    </xf>
    <xf numFmtId="1" fontId="3" fillId="0" borderId="5" xfId="1" applyNumberFormat="1" applyFont="1" applyBorder="1" applyAlignment="1">
      <alignment horizontal="center" vertical="center" wrapText="1"/>
    </xf>
    <xf numFmtId="1" fontId="3" fillId="0" borderId="27" xfId="1" applyNumberFormat="1" applyFont="1" applyBorder="1" applyAlignment="1">
      <alignment horizontal="center" vertical="center" wrapText="1"/>
    </xf>
    <xf numFmtId="1" fontId="3" fillId="0" borderId="15" xfId="1" applyNumberFormat="1" applyFont="1" applyBorder="1" applyAlignment="1">
      <alignment horizontal="center" vertical="center" wrapText="1"/>
    </xf>
    <xf numFmtId="1" fontId="3" fillId="0" borderId="34" xfId="1" applyNumberFormat="1" applyFont="1" applyBorder="1" applyAlignment="1">
      <alignment horizontal="center" vertical="center" wrapText="1"/>
    </xf>
    <xf numFmtId="1" fontId="40" fillId="0" borderId="29" xfId="1" applyNumberFormat="1" applyFont="1" applyBorder="1" applyAlignment="1">
      <alignment horizontal="center" vertical="center" wrapText="1"/>
    </xf>
    <xf numFmtId="1" fontId="40" fillId="0" borderId="12" xfId="1" applyNumberFormat="1" applyFont="1" applyBorder="1" applyAlignment="1">
      <alignment horizontal="center" vertical="center" wrapText="1"/>
    </xf>
    <xf numFmtId="1" fontId="40" fillId="0" borderId="32" xfId="1" applyNumberFormat="1" applyFont="1" applyFill="1" applyBorder="1" applyAlignment="1">
      <alignment horizontal="center" vertical="center" wrapText="1"/>
    </xf>
    <xf numFmtId="1" fontId="40" fillId="0" borderId="13" xfId="1" applyNumberFormat="1" applyFont="1" applyFill="1" applyBorder="1" applyAlignment="1">
      <alignment horizontal="center" vertical="center" wrapText="1"/>
    </xf>
    <xf numFmtId="1" fontId="3" fillId="0" borderId="44" xfId="1" applyNumberFormat="1" applyFont="1" applyBorder="1" applyAlignment="1">
      <alignment horizontal="center" vertical="center" wrapText="1"/>
    </xf>
    <xf numFmtId="1" fontId="3" fillId="0" borderId="31" xfId="1" applyNumberFormat="1" applyFont="1" applyBorder="1" applyAlignment="1">
      <alignment horizontal="center" vertical="center" wrapText="1"/>
    </xf>
  </cellXfs>
  <cellStyles count="144">
    <cellStyle name="[StdExit()]" xfId="1"/>
    <cellStyle name="[StdExit()] 2" xfId="5"/>
    <cellStyle name="[StdExit()] 2 2" xfId="6"/>
    <cellStyle name="[StdExit()] 3" xfId="7"/>
    <cellStyle name="[StdExit()]_NTS_2_transport i łącz" xfId="8"/>
    <cellStyle name="20% - akcent 1 2" xfId="9"/>
    <cellStyle name="20% - akcent 2 2" xfId="10"/>
    <cellStyle name="20% - akcent 3 2" xfId="11"/>
    <cellStyle name="20% - akcent 4 2" xfId="12"/>
    <cellStyle name="20% - akcent 5 2" xfId="13"/>
    <cellStyle name="20% - akcent 6 2" xfId="14"/>
    <cellStyle name="40% - akcent 1 2" xfId="15"/>
    <cellStyle name="40% - akcent 2 2" xfId="16"/>
    <cellStyle name="40% - akcent 3 2" xfId="17"/>
    <cellStyle name="40% - akcent 4 2" xfId="18"/>
    <cellStyle name="40% - akcent 5 2" xfId="19"/>
    <cellStyle name="40% - akcent 6 2" xfId="20"/>
    <cellStyle name="60% - akcent 1 2" xfId="21"/>
    <cellStyle name="60% - akcent 2 2" xfId="22"/>
    <cellStyle name="60% - akcent 3 2" xfId="23"/>
    <cellStyle name="60% - akcent 4 2" xfId="24"/>
    <cellStyle name="60% - akcent 5 2" xfId="25"/>
    <cellStyle name="60% - akcent 6 2" xfId="26"/>
    <cellStyle name="Accent1 - 20%" xfId="56"/>
    <cellStyle name="Accent1 - 40%" xfId="57"/>
    <cellStyle name="Accent1 - 60%" xfId="58"/>
    <cellStyle name="Accent2 - 20%" xfId="59"/>
    <cellStyle name="Accent2 - 40%" xfId="60"/>
    <cellStyle name="Accent2 - 60%" xfId="61"/>
    <cellStyle name="Accent3 - 20%" xfId="62"/>
    <cellStyle name="Accent3 - 40%" xfId="63"/>
    <cellStyle name="Accent3 - 60%" xfId="64"/>
    <cellStyle name="Accent4 - 20%" xfId="65"/>
    <cellStyle name="Accent4 - 40%" xfId="66"/>
    <cellStyle name="Accent4 - 60%" xfId="67"/>
    <cellStyle name="Accent5 - 20%" xfId="68"/>
    <cellStyle name="Accent5 - 40%" xfId="69"/>
    <cellStyle name="Accent5 - 60%" xfId="70"/>
    <cellStyle name="Accent6 - 20%" xfId="71"/>
    <cellStyle name="Accent6 - 40%" xfId="72"/>
    <cellStyle name="Accent6 - 60%" xfId="73"/>
    <cellStyle name="Akcent 1 2" xfId="27"/>
    <cellStyle name="Akcent 1 3" xfId="74"/>
    <cellStyle name="Akcent 2 2" xfId="28"/>
    <cellStyle name="Akcent 2 3" xfId="75"/>
    <cellStyle name="Akcent 3 2" xfId="29"/>
    <cellStyle name="Akcent 3 3" xfId="76"/>
    <cellStyle name="Akcent 4 2" xfId="30"/>
    <cellStyle name="Akcent 4 3" xfId="77"/>
    <cellStyle name="Akcent 5 2" xfId="31"/>
    <cellStyle name="Akcent 5 3" xfId="78"/>
    <cellStyle name="Akcent 6 2" xfId="32"/>
    <cellStyle name="Akcent 6 3" xfId="79"/>
    <cellStyle name="cell" xfId="33"/>
    <cellStyle name="Dane wejściowe 2" xfId="34"/>
    <cellStyle name="Dane wejściowe 3" xfId="80"/>
    <cellStyle name="Dane wyjściowe 2" xfId="35"/>
    <cellStyle name="Dane wyjściowe 3" xfId="81"/>
    <cellStyle name="Dobre 2" xfId="36"/>
    <cellStyle name="Dobre 3" xfId="82"/>
    <cellStyle name="Dziesiętny 2" xfId="37"/>
    <cellStyle name="Emphasis 1" xfId="83"/>
    <cellStyle name="Emphasis 2" xfId="84"/>
    <cellStyle name="Emphasis 3" xfId="85"/>
    <cellStyle name="Kolumna" xfId="143"/>
    <cellStyle name="Komórka połączona 2" xfId="38"/>
    <cellStyle name="Komórka połączona 3" xfId="86"/>
    <cellStyle name="Komórka zaznaczona 2" xfId="39"/>
    <cellStyle name="Komórka zaznaczona 3" xfId="87"/>
    <cellStyle name="Nagłówek 1 2" xfId="40"/>
    <cellStyle name="Nagłówek 1 3" xfId="88"/>
    <cellStyle name="Nagłówek 2 2" xfId="41"/>
    <cellStyle name="Nagłówek 2 3" xfId="89"/>
    <cellStyle name="Nagłówek 3 2" xfId="42"/>
    <cellStyle name="Nagłówek 3 3" xfId="90"/>
    <cellStyle name="Nagłówek 4 2" xfId="43"/>
    <cellStyle name="Nagłówek 4 3" xfId="91"/>
    <cellStyle name="Neutralne 2" xfId="44"/>
    <cellStyle name="Neutralne 3" xfId="92"/>
    <cellStyle name="Normalny" xfId="0" builtinId="0"/>
    <cellStyle name="Normalny 2" xfId="45"/>
    <cellStyle name="Normalny 2 3" xfId="4"/>
    <cellStyle name="Normalny 3" xfId="46"/>
    <cellStyle name="Normalny 4" xfId="93"/>
    <cellStyle name="Normalny 5" xfId="47"/>
    <cellStyle name="Normalny 6" xfId="94"/>
    <cellStyle name="Normalny 7" xfId="142"/>
    <cellStyle name="Normalny_TABL12_Dominika" xfId="2"/>
    <cellStyle name="Normalny_TABL12_Dominika_Dział_III 2001" xfId="3"/>
    <cellStyle name="Obliczenia 2" xfId="48"/>
    <cellStyle name="Obliczenia 3" xfId="95"/>
    <cellStyle name="SAPBEXaggData" xfId="96"/>
    <cellStyle name="SAPBEXaggDataEmph" xfId="97"/>
    <cellStyle name="SAPBEXaggItem" xfId="98"/>
    <cellStyle name="SAPBEXaggItemX" xfId="99"/>
    <cellStyle name="SAPBEXchaText" xfId="100"/>
    <cellStyle name="SAPBEXexcBad7" xfId="101"/>
    <cellStyle name="SAPBEXexcBad8" xfId="102"/>
    <cellStyle name="SAPBEXexcBad9" xfId="103"/>
    <cellStyle name="SAPBEXexcCritical4" xfId="104"/>
    <cellStyle name="SAPBEXexcCritical5" xfId="105"/>
    <cellStyle name="SAPBEXexcCritical6" xfId="106"/>
    <cellStyle name="SAPBEXexcGood1" xfId="107"/>
    <cellStyle name="SAPBEXexcGood2" xfId="108"/>
    <cellStyle name="SAPBEXexcGood3" xfId="109"/>
    <cellStyle name="SAPBEXfilterDrill" xfId="110"/>
    <cellStyle name="SAPBEXfilterItem" xfId="111"/>
    <cellStyle name="SAPBEXfilterText" xfId="112"/>
    <cellStyle name="SAPBEXformats" xfId="113"/>
    <cellStyle name="SAPBEXheaderItem" xfId="114"/>
    <cellStyle name="SAPBEXheaderText" xfId="115"/>
    <cellStyle name="SAPBEXHLevel0" xfId="116"/>
    <cellStyle name="SAPBEXHLevel0X" xfId="117"/>
    <cellStyle name="SAPBEXHLevel1" xfId="118"/>
    <cellStyle name="SAPBEXHLevel1X" xfId="119"/>
    <cellStyle name="SAPBEXHLevel2" xfId="120"/>
    <cellStyle name="SAPBEXHLevel2X" xfId="121"/>
    <cellStyle name="SAPBEXHLevel3" xfId="122"/>
    <cellStyle name="SAPBEXHLevel3X" xfId="123"/>
    <cellStyle name="SAPBEXinputData" xfId="124"/>
    <cellStyle name="SAPBEXItemHeader" xfId="125"/>
    <cellStyle name="SAPBEXresData" xfId="126"/>
    <cellStyle name="SAPBEXresDataEmph" xfId="127"/>
    <cellStyle name="SAPBEXresItem" xfId="128"/>
    <cellStyle name="SAPBEXresItemX" xfId="129"/>
    <cellStyle name="SAPBEXstdData" xfId="130"/>
    <cellStyle name="SAPBEXstdDataEmph" xfId="131"/>
    <cellStyle name="SAPBEXstdItem" xfId="132"/>
    <cellStyle name="SAPBEXstdItemX" xfId="133"/>
    <cellStyle name="SAPBEXtitle" xfId="134"/>
    <cellStyle name="SAPBEXunassignedItem" xfId="135"/>
    <cellStyle name="SAPBEXundefined" xfId="136"/>
    <cellStyle name="Sheet Title" xfId="137"/>
    <cellStyle name="Suma 2" xfId="49"/>
    <cellStyle name="Suma 3" xfId="138"/>
    <cellStyle name="Tekst objaśnienia 2" xfId="50"/>
    <cellStyle name="Tekst ostrzeżenia 2" xfId="51"/>
    <cellStyle name="Tekst ostrzeżenia 3" xfId="139"/>
    <cellStyle name="Tytuł 2" xfId="52"/>
    <cellStyle name="Uwaga 2" xfId="53"/>
    <cellStyle name="Uwaga 3" xfId="140"/>
    <cellStyle name="Walutowy 2" xfId="54"/>
    <cellStyle name="Złe 2" xfId="55"/>
    <cellStyle name="Złe 3" xfId="141"/>
  </cellStyles>
  <dxfs count="0"/>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zoomScaleNormal="100" workbookViewId="0"/>
  </sheetViews>
  <sheetFormatPr defaultColWidth="7.85546875" defaultRowHeight="12.75"/>
  <cols>
    <col min="1" max="1" width="19.85546875" style="27" customWidth="1"/>
    <col min="2" max="2" width="9.28515625" style="27" customWidth="1"/>
    <col min="3" max="3" width="10.140625" style="27" customWidth="1"/>
    <col min="4" max="4" width="8.85546875" style="27" customWidth="1"/>
    <col min="5" max="5" width="9" style="27" customWidth="1"/>
    <col min="6" max="6" width="9.140625" style="27" customWidth="1"/>
    <col min="7" max="7" width="9.42578125" style="27" customWidth="1"/>
    <col min="8" max="16384" width="7.85546875" style="27"/>
  </cols>
  <sheetData>
    <row r="1" spans="1:7">
      <c r="A1" s="28" t="s">
        <v>241</v>
      </c>
    </row>
    <row r="2" spans="1:7" ht="20.100000000000001" customHeight="1">
      <c r="A2" s="29" t="s">
        <v>62</v>
      </c>
    </row>
    <row r="3" spans="1:7" ht="20.100000000000001" customHeight="1">
      <c r="A3" s="30" t="s">
        <v>0</v>
      </c>
    </row>
    <row r="4" spans="1:7" ht="20.100000000000001" customHeight="1">
      <c r="A4" s="30" t="s">
        <v>63</v>
      </c>
    </row>
    <row r="5" spans="1:7" ht="12.75" customHeight="1" thickBot="1">
      <c r="A5" s="31" t="s">
        <v>1</v>
      </c>
      <c r="B5" s="32"/>
      <c r="C5" s="32"/>
      <c r="D5" s="32"/>
      <c r="E5" s="32"/>
      <c r="F5" s="32"/>
      <c r="G5" s="32"/>
    </row>
    <row r="6" spans="1:7" ht="40.5" customHeight="1">
      <c r="A6" s="371" t="s">
        <v>22</v>
      </c>
      <c r="B6" s="374" t="s">
        <v>23</v>
      </c>
      <c r="C6" s="377" t="s">
        <v>24</v>
      </c>
      <c r="D6" s="380" t="s">
        <v>25</v>
      </c>
      <c r="E6" s="381"/>
      <c r="F6" s="381"/>
      <c r="G6" s="381"/>
    </row>
    <row r="7" spans="1:7" ht="55.5" customHeight="1">
      <c r="A7" s="372"/>
      <c r="B7" s="375"/>
      <c r="C7" s="378"/>
      <c r="D7" s="378" t="s">
        <v>26</v>
      </c>
      <c r="E7" s="378" t="s">
        <v>27</v>
      </c>
      <c r="F7" s="382" t="s">
        <v>28</v>
      </c>
      <c r="G7" s="383"/>
    </row>
    <row r="8" spans="1:7" ht="52.5" customHeight="1" thickBot="1">
      <c r="A8" s="373"/>
      <c r="B8" s="376"/>
      <c r="C8" s="379"/>
      <c r="D8" s="379"/>
      <c r="E8" s="379"/>
      <c r="F8" s="33" t="s">
        <v>29</v>
      </c>
      <c r="G8" s="34" t="s">
        <v>30</v>
      </c>
    </row>
    <row r="9" spans="1:7" ht="12.75" customHeight="1">
      <c r="A9" s="35"/>
      <c r="B9" s="36"/>
      <c r="C9" s="85"/>
      <c r="D9" s="37"/>
      <c r="E9" s="37"/>
      <c r="F9" s="37"/>
    </row>
    <row r="10" spans="1:7" ht="21.95" customHeight="1">
      <c r="A10" s="38" t="s">
        <v>31</v>
      </c>
      <c r="B10" s="1">
        <v>748459</v>
      </c>
      <c r="C10" s="86" t="s">
        <v>64</v>
      </c>
      <c r="D10" s="2">
        <v>573318</v>
      </c>
      <c r="E10" s="3">
        <v>175141</v>
      </c>
      <c r="F10" s="3">
        <v>490328</v>
      </c>
      <c r="G10" s="4">
        <v>150386</v>
      </c>
    </row>
    <row r="11" spans="1:7" ht="21.95" customHeight="1">
      <c r="A11" s="39" t="s">
        <v>2</v>
      </c>
      <c r="B11" s="5">
        <v>74705</v>
      </c>
      <c r="C11" s="87">
        <v>257</v>
      </c>
      <c r="D11" s="7">
        <v>61248</v>
      </c>
      <c r="E11" s="7">
        <v>13457</v>
      </c>
      <c r="F11" s="8">
        <v>55211</v>
      </c>
      <c r="G11" s="6">
        <v>10620</v>
      </c>
    </row>
    <row r="12" spans="1:7" ht="21.95" customHeight="1">
      <c r="A12" s="39" t="s">
        <v>3</v>
      </c>
      <c r="B12" s="5">
        <v>37144</v>
      </c>
      <c r="C12" s="87">
        <v>178</v>
      </c>
      <c r="D12" s="9">
        <v>27672</v>
      </c>
      <c r="E12" s="7">
        <v>9472</v>
      </c>
      <c r="F12" s="8">
        <v>23732</v>
      </c>
      <c r="G12" s="6">
        <v>7175</v>
      </c>
    </row>
    <row r="13" spans="1:7" ht="21.95" customHeight="1">
      <c r="A13" s="39" t="s">
        <v>4</v>
      </c>
      <c r="B13" s="5">
        <v>31221</v>
      </c>
      <c r="C13" s="87">
        <v>146</v>
      </c>
      <c r="D13" s="9">
        <v>19881</v>
      </c>
      <c r="E13" s="7">
        <v>11340</v>
      </c>
      <c r="F13" s="8">
        <v>18583</v>
      </c>
      <c r="G13" s="6">
        <v>6446</v>
      </c>
    </row>
    <row r="14" spans="1:7" ht="21.95" customHeight="1">
      <c r="A14" s="39" t="s">
        <v>5</v>
      </c>
      <c r="B14" s="5">
        <v>22775</v>
      </c>
      <c r="C14" s="87">
        <v>224</v>
      </c>
      <c r="D14" s="9">
        <v>17737</v>
      </c>
      <c r="E14" s="7">
        <v>5038</v>
      </c>
      <c r="F14" s="8">
        <v>15426</v>
      </c>
      <c r="G14" s="6">
        <v>3790</v>
      </c>
    </row>
    <row r="15" spans="1:7" ht="21.95" customHeight="1">
      <c r="A15" s="39" t="s">
        <v>6</v>
      </c>
      <c r="B15" s="5">
        <v>46039</v>
      </c>
      <c r="C15" s="87">
        <v>185</v>
      </c>
      <c r="D15" s="9">
        <v>34385</v>
      </c>
      <c r="E15" s="7">
        <v>11654</v>
      </c>
      <c r="F15" s="8">
        <v>30805</v>
      </c>
      <c r="G15" s="6">
        <v>8039</v>
      </c>
    </row>
    <row r="16" spans="1:7" ht="21.95" customHeight="1">
      <c r="A16" s="39" t="s">
        <v>7</v>
      </c>
      <c r="B16" s="5">
        <v>72583</v>
      </c>
      <c r="C16" s="87">
        <v>215</v>
      </c>
      <c r="D16" s="9">
        <v>56578</v>
      </c>
      <c r="E16" s="7">
        <v>16005</v>
      </c>
      <c r="F16" s="8">
        <v>44407</v>
      </c>
      <c r="G16" s="6">
        <v>19711</v>
      </c>
    </row>
    <row r="17" spans="1:7" ht="21.95" customHeight="1">
      <c r="A17" s="39" t="s">
        <v>8</v>
      </c>
      <c r="B17" s="5">
        <v>108195</v>
      </c>
      <c r="C17" s="88">
        <v>202</v>
      </c>
      <c r="D17" s="9">
        <v>83992</v>
      </c>
      <c r="E17" s="7">
        <v>24203</v>
      </c>
      <c r="F17" s="7">
        <v>74611</v>
      </c>
      <c r="G17" s="6">
        <v>18786</v>
      </c>
    </row>
    <row r="18" spans="1:7" ht="21.95" customHeight="1">
      <c r="A18" s="39" t="s">
        <v>9</v>
      </c>
      <c r="B18" s="5">
        <v>19904</v>
      </c>
      <c r="C18" s="88">
        <v>200</v>
      </c>
      <c r="D18" s="9">
        <v>14458</v>
      </c>
      <c r="E18" s="7">
        <v>5446</v>
      </c>
      <c r="F18" s="10">
        <v>12754</v>
      </c>
      <c r="G18" s="10">
        <v>4201</v>
      </c>
    </row>
    <row r="19" spans="1:7" ht="21.95" customHeight="1">
      <c r="A19" s="39" t="s">
        <v>10</v>
      </c>
      <c r="B19" s="5">
        <v>23437</v>
      </c>
      <c r="C19" s="88">
        <v>110</v>
      </c>
      <c r="D19" s="9">
        <v>14479</v>
      </c>
      <c r="E19" s="7">
        <v>8958</v>
      </c>
      <c r="F19" s="10">
        <v>14552</v>
      </c>
      <c r="G19" s="10">
        <v>3991</v>
      </c>
    </row>
    <row r="20" spans="1:7" ht="21.95" customHeight="1">
      <c r="A20" s="39" t="s">
        <v>11</v>
      </c>
      <c r="B20" s="5">
        <v>17048</v>
      </c>
      <c r="C20" s="88">
        <v>144</v>
      </c>
      <c r="D20" s="9">
        <v>12192</v>
      </c>
      <c r="E20" s="7">
        <v>4856</v>
      </c>
      <c r="F20" s="10">
        <v>10940</v>
      </c>
      <c r="G20" s="10">
        <v>2849</v>
      </c>
    </row>
    <row r="21" spans="1:7" ht="21.95" customHeight="1">
      <c r="A21" s="39" t="s">
        <v>12</v>
      </c>
      <c r="B21" s="5">
        <v>46072</v>
      </c>
      <c r="C21" s="88">
        <v>199</v>
      </c>
      <c r="D21" s="9">
        <v>35546</v>
      </c>
      <c r="E21" s="7">
        <v>10526</v>
      </c>
      <c r="F21" s="10">
        <v>31431</v>
      </c>
      <c r="G21" s="10">
        <v>8732</v>
      </c>
    </row>
    <row r="22" spans="1:7" ht="21.95" customHeight="1">
      <c r="A22" s="39" t="s">
        <v>13</v>
      </c>
      <c r="B22" s="5">
        <v>105799</v>
      </c>
      <c r="C22" s="88">
        <v>232</v>
      </c>
      <c r="D22" s="9">
        <v>93074</v>
      </c>
      <c r="E22" s="7">
        <v>12725</v>
      </c>
      <c r="F22" s="10">
        <v>65357</v>
      </c>
      <c r="G22" s="10">
        <v>27812</v>
      </c>
    </row>
    <row r="23" spans="1:7" ht="21.95" customHeight="1">
      <c r="A23" s="39" t="s">
        <v>14</v>
      </c>
      <c r="B23" s="5">
        <v>18970</v>
      </c>
      <c r="C23" s="88">
        <v>151</v>
      </c>
      <c r="D23" s="9">
        <v>11864</v>
      </c>
      <c r="E23" s="7">
        <v>7106</v>
      </c>
      <c r="F23" s="10">
        <v>11266</v>
      </c>
      <c r="G23" s="10">
        <v>4605</v>
      </c>
    </row>
    <row r="24" spans="1:7" ht="21.95" customHeight="1">
      <c r="A24" s="39" t="s">
        <v>15</v>
      </c>
      <c r="B24" s="5">
        <v>26971</v>
      </c>
      <c r="C24" s="88">
        <v>188</v>
      </c>
      <c r="D24" s="9">
        <v>18196</v>
      </c>
      <c r="E24" s="7">
        <v>8775</v>
      </c>
      <c r="F24" s="10">
        <v>18090</v>
      </c>
      <c r="G24" s="10">
        <v>4407</v>
      </c>
    </row>
    <row r="25" spans="1:7" ht="21.95" customHeight="1">
      <c r="A25" s="39" t="s">
        <v>16</v>
      </c>
      <c r="B25" s="5">
        <v>61705</v>
      </c>
      <c r="C25" s="88">
        <v>177</v>
      </c>
      <c r="D25" s="9">
        <v>43442</v>
      </c>
      <c r="E25" s="7">
        <v>18263</v>
      </c>
      <c r="F25" s="10">
        <v>38234</v>
      </c>
      <c r="G25" s="10">
        <v>14043</v>
      </c>
    </row>
    <row r="26" spans="1:7" ht="21.95" customHeight="1">
      <c r="A26" s="40" t="s">
        <v>17</v>
      </c>
      <c r="B26" s="11">
        <v>35891</v>
      </c>
      <c r="C26" s="88">
        <v>210</v>
      </c>
      <c r="D26" s="9">
        <v>28574</v>
      </c>
      <c r="E26" s="7">
        <v>7317</v>
      </c>
      <c r="F26" s="10">
        <v>24929</v>
      </c>
      <c r="G26" s="10">
        <v>5179</v>
      </c>
    </row>
    <row r="27" spans="1:7" s="367" customFormat="1" ht="16.5" customHeight="1">
      <c r="A27" s="365"/>
      <c r="B27" s="366"/>
      <c r="C27" s="366"/>
      <c r="D27" s="366"/>
      <c r="E27" s="366"/>
      <c r="F27" s="366"/>
      <c r="G27" s="366"/>
    </row>
    <row r="28" spans="1:7">
      <c r="A28" s="42" t="s">
        <v>254</v>
      </c>
      <c r="B28" s="42"/>
      <c r="C28" s="42"/>
      <c r="D28" s="42"/>
      <c r="E28" s="42"/>
      <c r="F28" s="42"/>
      <c r="G28" s="42"/>
    </row>
    <row r="29" spans="1:7">
      <c r="A29" s="43" t="s">
        <v>255</v>
      </c>
      <c r="B29" s="43"/>
      <c r="C29" s="43"/>
      <c r="D29" s="43"/>
      <c r="E29" s="43"/>
      <c r="F29" s="43"/>
      <c r="G29" s="43"/>
    </row>
    <row r="30" spans="1:7" ht="18.75">
      <c r="A30" s="44"/>
    </row>
  </sheetData>
  <mergeCells count="7">
    <mergeCell ref="A6:A8"/>
    <mergeCell ref="B6:B8"/>
    <mergeCell ref="C6:C8"/>
    <mergeCell ref="D6:G6"/>
    <mergeCell ref="D7:D8"/>
    <mergeCell ref="E7:E8"/>
    <mergeCell ref="F7:G7"/>
  </mergeCells>
  <pageMargins left="0.98425196850393704" right="0.98425196850393704" top="0.98425196850393704" bottom="0.98425196850393704" header="0.51181102362204722" footer="0.51181102362204722"/>
  <pageSetup paperSize="9" orientation="portrait" horizontalDpi="4294967295"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zoomScale="80" zoomScaleNormal="80" workbookViewId="0"/>
  </sheetViews>
  <sheetFormatPr defaultColWidth="7.5703125" defaultRowHeight="15"/>
  <cols>
    <col min="1" max="1" width="19.85546875" style="46" customWidth="1"/>
    <col min="2" max="2" width="7.28515625" style="46" bestFit="1" customWidth="1"/>
    <col min="3" max="3" width="7.5703125" style="46" customWidth="1"/>
    <col min="4" max="4" width="9" style="46" customWidth="1"/>
    <col min="5" max="5" width="7.85546875" style="46" bestFit="1" customWidth="1"/>
    <col min="6" max="6" width="9" style="46" bestFit="1" customWidth="1"/>
    <col min="7" max="7" width="9.7109375" style="46" customWidth="1"/>
    <col min="8" max="8" width="7.7109375" style="46" customWidth="1"/>
    <col min="9" max="9" width="7.5703125" style="46" customWidth="1"/>
    <col min="10" max="11" width="8.85546875" style="46" customWidth="1"/>
    <col min="12" max="15" width="9.140625" style="46" hidden="1" customWidth="1"/>
    <col min="16" max="16384" width="7.5703125" style="41"/>
  </cols>
  <sheetData>
    <row r="1" spans="1:17" s="27" customFormat="1" ht="18" customHeight="1">
      <c r="A1" s="52" t="s">
        <v>242</v>
      </c>
      <c r="B1" s="53"/>
      <c r="C1" s="53"/>
      <c r="D1" s="53"/>
      <c r="E1" s="53"/>
      <c r="F1" s="53"/>
      <c r="G1" s="54"/>
      <c r="H1" s="32"/>
      <c r="I1" s="55"/>
      <c r="J1" s="55"/>
      <c r="K1" s="55"/>
      <c r="L1" s="55"/>
      <c r="M1" s="55"/>
      <c r="N1" s="55"/>
      <c r="O1" s="55"/>
    </row>
    <row r="2" spans="1:17" s="27" customFormat="1" ht="18" customHeight="1">
      <c r="A2" s="56" t="s">
        <v>18</v>
      </c>
      <c r="B2" s="53"/>
      <c r="C2" s="53"/>
      <c r="D2" s="53"/>
      <c r="E2" s="53"/>
      <c r="F2" s="53"/>
      <c r="G2" s="54"/>
      <c r="H2" s="32"/>
      <c r="I2" s="55"/>
      <c r="J2" s="55"/>
      <c r="K2" s="55"/>
      <c r="L2" s="55"/>
      <c r="M2" s="55"/>
      <c r="N2" s="55"/>
      <c r="O2" s="55"/>
    </row>
    <row r="3" spans="1:17" s="27" customFormat="1" ht="18" customHeight="1">
      <c r="A3" s="56" t="s">
        <v>60</v>
      </c>
      <c r="B3" s="53"/>
      <c r="C3" s="53"/>
      <c r="D3" s="53"/>
      <c r="E3" s="53"/>
      <c r="F3" s="53"/>
      <c r="G3" s="54"/>
      <c r="H3" s="32"/>
      <c r="I3" s="55"/>
      <c r="J3" s="55"/>
      <c r="K3" s="55"/>
      <c r="L3" s="55"/>
      <c r="M3" s="55"/>
      <c r="N3" s="55"/>
      <c r="O3" s="55"/>
    </row>
    <row r="4" spans="1:17" s="27" customFormat="1" ht="18" customHeight="1">
      <c r="A4" s="57" t="s">
        <v>19</v>
      </c>
      <c r="B4" s="53"/>
      <c r="C4" s="53"/>
      <c r="D4" s="53"/>
      <c r="E4" s="53"/>
      <c r="F4" s="53"/>
      <c r="G4" s="54"/>
      <c r="H4" s="32"/>
      <c r="I4" s="55"/>
      <c r="J4" s="55"/>
      <c r="K4" s="55"/>
      <c r="L4" s="55"/>
      <c r="M4" s="55"/>
      <c r="N4" s="55"/>
      <c r="O4" s="55"/>
    </row>
    <row r="5" spans="1:17" s="27" customFormat="1" ht="18" customHeight="1">
      <c r="A5" s="58" t="s">
        <v>61</v>
      </c>
      <c r="B5" s="59"/>
      <c r="C5" s="59"/>
      <c r="D5" s="59"/>
      <c r="E5" s="59"/>
      <c r="F5" s="59"/>
      <c r="G5" s="60"/>
      <c r="H5" s="32"/>
      <c r="I5" s="30"/>
      <c r="J5" s="30"/>
      <c r="K5" s="30"/>
      <c r="L5" s="30"/>
      <c r="M5" s="30"/>
      <c r="N5" s="30"/>
      <c r="O5" s="30"/>
    </row>
    <row r="6" spans="1:17" ht="11.25" customHeight="1" thickBot="1">
      <c r="A6" s="31" t="s">
        <v>1</v>
      </c>
      <c r="B6" s="31"/>
      <c r="C6" s="31"/>
      <c r="D6" s="31"/>
      <c r="E6" s="31"/>
      <c r="F6" s="31"/>
      <c r="G6" s="31"/>
      <c r="H6" s="31"/>
      <c r="I6" s="31"/>
      <c r="J6" s="31"/>
      <c r="K6" s="31"/>
      <c r="L6" s="31"/>
      <c r="M6" s="31"/>
      <c r="N6" s="31"/>
      <c r="O6" s="31"/>
    </row>
    <row r="7" spans="1:17" s="61" customFormat="1" ht="133.5" customHeight="1">
      <c r="A7" s="371" t="s">
        <v>44</v>
      </c>
      <c r="B7" s="400" t="s">
        <v>45</v>
      </c>
      <c r="C7" s="400"/>
      <c r="D7" s="401"/>
      <c r="E7" s="402" t="s">
        <v>46</v>
      </c>
      <c r="F7" s="401"/>
      <c r="G7" s="403" t="s">
        <v>55</v>
      </c>
      <c r="H7" s="402" t="s">
        <v>47</v>
      </c>
      <c r="I7" s="401"/>
      <c r="J7" s="386" t="s">
        <v>56</v>
      </c>
      <c r="K7" s="386" t="s">
        <v>48</v>
      </c>
      <c r="L7" s="387"/>
      <c r="M7" s="387"/>
      <c r="N7" s="387"/>
      <c r="O7" s="387" t="s">
        <v>49</v>
      </c>
    </row>
    <row r="8" spans="1:17" s="62" customFormat="1" ht="28.5" customHeight="1">
      <c r="A8" s="372"/>
      <c r="B8" s="394" t="s">
        <v>50</v>
      </c>
      <c r="C8" s="396" t="s">
        <v>57</v>
      </c>
      <c r="D8" s="397"/>
      <c r="E8" s="398" t="s">
        <v>50</v>
      </c>
      <c r="F8" s="398" t="s">
        <v>51</v>
      </c>
      <c r="G8" s="404"/>
      <c r="H8" s="398" t="s">
        <v>50</v>
      </c>
      <c r="I8" s="398" t="s">
        <v>52</v>
      </c>
      <c r="J8" s="388"/>
      <c r="K8" s="388"/>
      <c r="L8" s="389"/>
      <c r="M8" s="389"/>
      <c r="N8" s="389"/>
      <c r="O8" s="392"/>
    </row>
    <row r="9" spans="1:17" s="62" customFormat="1" ht="248.25" customHeight="1" thickBot="1">
      <c r="A9" s="373"/>
      <c r="B9" s="395"/>
      <c r="C9" s="63" t="s">
        <v>53</v>
      </c>
      <c r="D9" s="63" t="s">
        <v>54</v>
      </c>
      <c r="E9" s="399"/>
      <c r="F9" s="399"/>
      <c r="G9" s="399"/>
      <c r="H9" s="399"/>
      <c r="I9" s="399"/>
      <c r="J9" s="390"/>
      <c r="K9" s="390"/>
      <c r="L9" s="391"/>
      <c r="M9" s="391"/>
      <c r="N9" s="391"/>
      <c r="O9" s="393"/>
    </row>
    <row r="10" spans="1:17" s="71" customFormat="1" ht="11.25" customHeight="1">
      <c r="A10" s="64"/>
      <c r="B10" s="65"/>
      <c r="C10" s="48"/>
      <c r="D10" s="48"/>
      <c r="E10" s="66"/>
      <c r="F10" s="66"/>
      <c r="G10" s="66"/>
      <c r="H10" s="48"/>
      <c r="I10" s="48"/>
      <c r="J10" s="49"/>
      <c r="K10" s="67"/>
      <c r="L10" s="68"/>
      <c r="M10" s="69"/>
      <c r="N10" s="68"/>
      <c r="O10" s="70"/>
    </row>
    <row r="11" spans="1:17" s="73" customFormat="1" ht="20.100000000000001" customHeight="1">
      <c r="A11" s="38" t="s">
        <v>43</v>
      </c>
      <c r="B11" s="1">
        <v>18008</v>
      </c>
      <c r="C11" s="12">
        <v>456</v>
      </c>
      <c r="D11" s="22">
        <v>15810</v>
      </c>
      <c r="E11" s="3">
        <v>85164</v>
      </c>
      <c r="F11" s="12">
        <v>73479</v>
      </c>
      <c r="G11" s="22">
        <v>25681</v>
      </c>
      <c r="H11" s="22">
        <v>5463</v>
      </c>
      <c r="I11" s="12">
        <v>1383</v>
      </c>
      <c r="J11" s="3">
        <v>24098</v>
      </c>
      <c r="K11" s="4">
        <v>391861</v>
      </c>
      <c r="L11" s="72">
        <v>314820</v>
      </c>
      <c r="M11" s="72">
        <v>325696</v>
      </c>
      <c r="N11" s="72">
        <f>39770+1438+8654</f>
        <v>49862</v>
      </c>
      <c r="O11" s="72">
        <v>29230</v>
      </c>
      <c r="Q11" s="74"/>
    </row>
    <row r="12" spans="1:17" ht="20.100000000000001" customHeight="1">
      <c r="A12" s="39" t="s">
        <v>2</v>
      </c>
      <c r="B12" s="13">
        <v>1445</v>
      </c>
      <c r="C12" s="7">
        <v>53</v>
      </c>
      <c r="D12" s="8">
        <v>1219</v>
      </c>
      <c r="E12" s="7">
        <v>7090</v>
      </c>
      <c r="F12" s="15">
        <v>5949</v>
      </c>
      <c r="G12" s="23">
        <v>2542</v>
      </c>
      <c r="H12" s="23">
        <v>343</v>
      </c>
      <c r="I12" s="7">
        <v>115</v>
      </c>
      <c r="J12" s="15">
        <v>1896</v>
      </c>
      <c r="K12" s="16">
        <v>44721</v>
      </c>
      <c r="L12" s="75">
        <v>27201</v>
      </c>
      <c r="M12" s="75">
        <v>29618</v>
      </c>
      <c r="N12" s="75">
        <v>4108</v>
      </c>
      <c r="O12" s="75">
        <v>2590</v>
      </c>
    </row>
    <row r="13" spans="1:17" ht="20.100000000000001" customHeight="1">
      <c r="A13" s="39" t="s">
        <v>3</v>
      </c>
      <c r="B13" s="13">
        <v>844</v>
      </c>
      <c r="C13" s="15">
        <v>23</v>
      </c>
      <c r="D13" s="8">
        <v>764</v>
      </c>
      <c r="E13" s="7">
        <v>4692</v>
      </c>
      <c r="F13" s="15">
        <v>3962</v>
      </c>
      <c r="G13" s="23">
        <v>1449</v>
      </c>
      <c r="H13" s="23">
        <v>248</v>
      </c>
      <c r="I13" s="15">
        <v>74</v>
      </c>
      <c r="J13" s="15">
        <v>1249</v>
      </c>
      <c r="K13" s="16">
        <v>19961</v>
      </c>
      <c r="L13" s="75">
        <v>15488</v>
      </c>
      <c r="M13" s="75">
        <v>19271</v>
      </c>
      <c r="N13" s="75">
        <v>2184</v>
      </c>
      <c r="O13" s="75">
        <v>775</v>
      </c>
    </row>
    <row r="14" spans="1:17" ht="20.100000000000001" customHeight="1">
      <c r="A14" s="39" t="s">
        <v>4</v>
      </c>
      <c r="B14" s="13">
        <v>1000</v>
      </c>
      <c r="C14" s="15">
        <v>35</v>
      </c>
      <c r="D14" s="8">
        <v>858</v>
      </c>
      <c r="E14" s="7">
        <v>4936</v>
      </c>
      <c r="F14" s="15">
        <v>4453</v>
      </c>
      <c r="G14" s="23">
        <v>1274</v>
      </c>
      <c r="H14" s="23">
        <v>252</v>
      </c>
      <c r="I14" s="15">
        <v>116</v>
      </c>
      <c r="J14" s="15">
        <v>1816</v>
      </c>
      <c r="K14" s="16">
        <v>14099</v>
      </c>
      <c r="L14" s="75">
        <v>10649</v>
      </c>
      <c r="M14" s="75">
        <v>13416</v>
      </c>
      <c r="N14" s="75">
        <v>2145</v>
      </c>
      <c r="O14" s="75">
        <v>1086</v>
      </c>
    </row>
    <row r="15" spans="1:17" ht="20.100000000000001" customHeight="1">
      <c r="A15" s="39" t="s">
        <v>5</v>
      </c>
      <c r="B15" s="13">
        <v>636</v>
      </c>
      <c r="C15" s="15">
        <v>28</v>
      </c>
      <c r="D15" s="8">
        <v>544</v>
      </c>
      <c r="E15" s="7">
        <v>2753</v>
      </c>
      <c r="F15" s="15">
        <v>2304</v>
      </c>
      <c r="G15" s="23">
        <v>1103</v>
      </c>
      <c r="H15" s="23">
        <v>164</v>
      </c>
      <c r="I15" s="15">
        <v>47</v>
      </c>
      <c r="J15" s="15">
        <v>890</v>
      </c>
      <c r="K15" s="16">
        <v>11451</v>
      </c>
      <c r="L15" s="75">
        <v>8663</v>
      </c>
      <c r="M15" s="75">
        <v>9703</v>
      </c>
      <c r="N15" s="75">
        <v>872</v>
      </c>
      <c r="O15" s="75">
        <v>1499</v>
      </c>
    </row>
    <row r="16" spans="1:17" ht="20.100000000000001" customHeight="1">
      <c r="A16" s="39" t="s">
        <v>6</v>
      </c>
      <c r="B16" s="13">
        <v>1172</v>
      </c>
      <c r="C16" s="15">
        <v>28</v>
      </c>
      <c r="D16" s="8">
        <v>1046</v>
      </c>
      <c r="E16" s="7">
        <v>5794</v>
      </c>
      <c r="F16" s="15">
        <v>5151</v>
      </c>
      <c r="G16" s="23">
        <v>1509</v>
      </c>
      <c r="H16" s="23">
        <v>233</v>
      </c>
      <c r="I16" s="15">
        <v>73</v>
      </c>
      <c r="J16" s="15">
        <v>1549</v>
      </c>
      <c r="K16" s="16">
        <v>24699</v>
      </c>
      <c r="L16" s="75">
        <v>21503</v>
      </c>
      <c r="M16" s="75">
        <v>21518</v>
      </c>
      <c r="N16" s="75">
        <v>3655</v>
      </c>
      <c r="O16" s="75">
        <v>1002</v>
      </c>
    </row>
    <row r="17" spans="1:15" ht="20.100000000000001" customHeight="1">
      <c r="A17" s="39" t="s">
        <v>7</v>
      </c>
      <c r="B17" s="5">
        <v>1223</v>
      </c>
      <c r="C17" s="15">
        <v>17</v>
      </c>
      <c r="D17" s="8">
        <v>1075</v>
      </c>
      <c r="E17" s="7">
        <v>6391</v>
      </c>
      <c r="F17" s="15">
        <v>5385</v>
      </c>
      <c r="G17" s="23">
        <v>2007</v>
      </c>
      <c r="H17" s="23">
        <v>362</v>
      </c>
      <c r="I17" s="15">
        <v>178</v>
      </c>
      <c r="J17" s="15">
        <v>1799</v>
      </c>
      <c r="K17" s="16">
        <v>31512</v>
      </c>
      <c r="L17" s="75">
        <v>21795</v>
      </c>
      <c r="M17" s="75">
        <v>24718</v>
      </c>
      <c r="N17" s="75">
        <v>4837</v>
      </c>
      <c r="O17" s="75">
        <v>3803</v>
      </c>
    </row>
    <row r="18" spans="1:15" ht="20.100000000000001" customHeight="1">
      <c r="A18" s="39" t="s">
        <v>8</v>
      </c>
      <c r="B18" s="355">
        <v>2125</v>
      </c>
      <c r="C18" s="15">
        <v>68</v>
      </c>
      <c r="D18" s="8">
        <v>1840</v>
      </c>
      <c r="E18" s="7">
        <v>11837</v>
      </c>
      <c r="F18" s="7">
        <v>10335</v>
      </c>
      <c r="G18" s="23">
        <v>2933</v>
      </c>
      <c r="H18" s="23">
        <v>440</v>
      </c>
      <c r="I18" s="15">
        <v>149</v>
      </c>
      <c r="J18" s="15">
        <v>3183</v>
      </c>
      <c r="K18" s="356">
        <v>62692</v>
      </c>
      <c r="L18" s="75">
        <v>56388</v>
      </c>
      <c r="M18" s="75">
        <v>47339</v>
      </c>
      <c r="N18" s="75">
        <v>9895</v>
      </c>
      <c r="O18" s="75">
        <v>3676</v>
      </c>
    </row>
    <row r="19" spans="1:15" ht="20.100000000000001" customHeight="1">
      <c r="A19" s="39" t="s">
        <v>9</v>
      </c>
      <c r="B19" s="355">
        <v>503</v>
      </c>
      <c r="C19" s="15">
        <v>8</v>
      </c>
      <c r="D19" s="8">
        <v>437</v>
      </c>
      <c r="E19" s="7">
        <v>2385</v>
      </c>
      <c r="F19" s="15">
        <v>2058</v>
      </c>
      <c r="G19" s="23">
        <v>809</v>
      </c>
      <c r="H19" s="23">
        <v>57</v>
      </c>
      <c r="I19" s="15">
        <v>14</v>
      </c>
      <c r="J19" s="15">
        <v>533</v>
      </c>
      <c r="K19" s="16">
        <v>9825</v>
      </c>
      <c r="L19" s="75">
        <v>6897</v>
      </c>
      <c r="M19" s="75">
        <v>8191</v>
      </c>
      <c r="N19" s="75">
        <v>815</v>
      </c>
      <c r="O19" s="75">
        <v>755</v>
      </c>
    </row>
    <row r="20" spans="1:15" ht="20.100000000000001" customHeight="1">
      <c r="A20" s="39" t="s">
        <v>10</v>
      </c>
      <c r="B20" s="355">
        <v>826</v>
      </c>
      <c r="C20" s="15">
        <v>15</v>
      </c>
      <c r="D20" s="8">
        <v>730</v>
      </c>
      <c r="E20" s="7">
        <v>4055</v>
      </c>
      <c r="F20" s="15">
        <v>3699</v>
      </c>
      <c r="G20" s="23">
        <v>945</v>
      </c>
      <c r="H20" s="23">
        <v>125</v>
      </c>
      <c r="I20" s="15">
        <v>44</v>
      </c>
      <c r="J20" s="15">
        <v>947</v>
      </c>
      <c r="K20" s="16">
        <v>11141</v>
      </c>
      <c r="L20" s="75">
        <v>7335</v>
      </c>
      <c r="M20" s="75">
        <v>9231</v>
      </c>
      <c r="N20" s="75">
        <v>993</v>
      </c>
      <c r="O20" s="75">
        <v>1077</v>
      </c>
    </row>
    <row r="21" spans="1:15" ht="20.100000000000001" customHeight="1">
      <c r="A21" s="39" t="s">
        <v>11</v>
      </c>
      <c r="B21" s="320">
        <v>664</v>
      </c>
      <c r="C21" s="15">
        <v>11</v>
      </c>
      <c r="D21" s="8">
        <v>592</v>
      </c>
      <c r="E21" s="7">
        <v>2757</v>
      </c>
      <c r="F21" s="15">
        <v>2440</v>
      </c>
      <c r="G21" s="23">
        <v>633</v>
      </c>
      <c r="H21" s="23">
        <v>77</v>
      </c>
      <c r="I21" s="15">
        <v>28</v>
      </c>
      <c r="J21" s="15">
        <v>677</v>
      </c>
      <c r="K21" s="16">
        <v>7769</v>
      </c>
      <c r="L21" s="75">
        <v>5206</v>
      </c>
      <c r="M21" s="75">
        <v>6705</v>
      </c>
      <c r="N21" s="75">
        <v>1982</v>
      </c>
      <c r="O21" s="75">
        <v>709</v>
      </c>
    </row>
    <row r="22" spans="1:15" ht="20.100000000000001" customHeight="1">
      <c r="A22" s="39" t="s">
        <v>12</v>
      </c>
      <c r="B22" s="355">
        <v>1179</v>
      </c>
      <c r="C22" s="15">
        <v>21</v>
      </c>
      <c r="D22" s="8">
        <v>1088</v>
      </c>
      <c r="E22" s="7">
        <v>4698</v>
      </c>
      <c r="F22" s="15">
        <v>4076</v>
      </c>
      <c r="G22" s="23">
        <v>1615</v>
      </c>
      <c r="H22" s="23">
        <v>271</v>
      </c>
      <c r="I22" s="15">
        <v>100</v>
      </c>
      <c r="J22" s="15">
        <v>1312</v>
      </c>
      <c r="K22" s="16">
        <v>27046</v>
      </c>
      <c r="L22" s="75">
        <v>28748</v>
      </c>
      <c r="M22" s="75">
        <v>23308</v>
      </c>
      <c r="N22" s="75">
        <v>3691</v>
      </c>
      <c r="O22" s="75">
        <v>1057</v>
      </c>
    </row>
    <row r="23" spans="1:15" ht="20.100000000000001" customHeight="1">
      <c r="A23" s="39" t="s">
        <v>13</v>
      </c>
      <c r="B23" s="355">
        <v>2880</v>
      </c>
      <c r="C23" s="15">
        <v>69</v>
      </c>
      <c r="D23" s="8">
        <v>2462</v>
      </c>
      <c r="E23" s="7">
        <v>9977</v>
      </c>
      <c r="F23" s="15">
        <v>8412</v>
      </c>
      <c r="G23" s="23">
        <v>3596</v>
      </c>
      <c r="H23" s="23">
        <v>577</v>
      </c>
      <c r="I23" s="15">
        <v>181</v>
      </c>
      <c r="J23" s="15">
        <v>3322</v>
      </c>
      <c r="K23" s="16">
        <v>54983</v>
      </c>
      <c r="L23" s="75">
        <v>44776</v>
      </c>
      <c r="M23" s="75">
        <v>45027</v>
      </c>
      <c r="N23" s="75">
        <v>6944</v>
      </c>
      <c r="O23" s="75">
        <v>3449</v>
      </c>
    </row>
    <row r="24" spans="1:15" ht="20.100000000000001" customHeight="1">
      <c r="A24" s="39" t="s">
        <v>14</v>
      </c>
      <c r="B24" s="355">
        <v>501</v>
      </c>
      <c r="C24" s="15">
        <v>10</v>
      </c>
      <c r="D24" s="8">
        <v>458</v>
      </c>
      <c r="E24" s="7">
        <v>2605</v>
      </c>
      <c r="F24" s="15">
        <v>2235</v>
      </c>
      <c r="G24" s="23">
        <v>598</v>
      </c>
      <c r="H24" s="23">
        <v>149</v>
      </c>
      <c r="I24" s="15">
        <v>45</v>
      </c>
      <c r="J24" s="15">
        <v>843</v>
      </c>
      <c r="K24" s="16">
        <v>7986</v>
      </c>
      <c r="L24" s="75">
        <v>6003</v>
      </c>
      <c r="M24" s="75">
        <v>7322</v>
      </c>
      <c r="N24" s="75">
        <v>1157</v>
      </c>
      <c r="O24" s="75">
        <v>625</v>
      </c>
    </row>
    <row r="25" spans="1:15" ht="20.100000000000001" customHeight="1">
      <c r="A25" s="39" t="s">
        <v>15</v>
      </c>
      <c r="B25" s="355">
        <v>924</v>
      </c>
      <c r="C25" s="15">
        <v>22</v>
      </c>
      <c r="D25" s="8">
        <v>850</v>
      </c>
      <c r="E25" s="7">
        <v>3620</v>
      </c>
      <c r="F25" s="15">
        <v>3220</v>
      </c>
      <c r="G25" s="23">
        <v>1120</v>
      </c>
      <c r="H25" s="23">
        <v>198</v>
      </c>
      <c r="I25" s="15">
        <v>63</v>
      </c>
      <c r="J25" s="15">
        <v>1324</v>
      </c>
      <c r="K25" s="16">
        <v>14344</v>
      </c>
      <c r="L25" s="75">
        <v>10872</v>
      </c>
      <c r="M25" s="75">
        <v>13308</v>
      </c>
      <c r="N25" s="75">
        <v>1615</v>
      </c>
      <c r="O25" s="75">
        <v>1929</v>
      </c>
    </row>
    <row r="26" spans="1:15" ht="20.100000000000001" customHeight="1">
      <c r="A26" s="39" t="s">
        <v>16</v>
      </c>
      <c r="B26" s="355">
        <v>1198</v>
      </c>
      <c r="C26" s="15">
        <v>21</v>
      </c>
      <c r="D26" s="8">
        <v>1027</v>
      </c>
      <c r="E26" s="7">
        <v>7334</v>
      </c>
      <c r="F26" s="15">
        <v>6272</v>
      </c>
      <c r="G26" s="23">
        <v>2183</v>
      </c>
      <c r="H26" s="23">
        <v>361</v>
      </c>
      <c r="I26" s="15">
        <v>98</v>
      </c>
      <c r="J26" s="15">
        <v>1996</v>
      </c>
      <c r="K26" s="16">
        <v>31393</v>
      </c>
      <c r="L26" s="75">
        <v>24499</v>
      </c>
      <c r="M26" s="75">
        <v>24462</v>
      </c>
      <c r="N26" s="75">
        <v>2874</v>
      </c>
      <c r="O26" s="75">
        <v>3661</v>
      </c>
    </row>
    <row r="27" spans="1:15" ht="20.100000000000001" customHeight="1">
      <c r="A27" s="40" t="s">
        <v>17</v>
      </c>
      <c r="B27" s="355">
        <v>888</v>
      </c>
      <c r="C27" s="15">
        <v>27</v>
      </c>
      <c r="D27" s="8">
        <v>820</v>
      </c>
      <c r="E27" s="7">
        <v>4240</v>
      </c>
      <c r="F27" s="15">
        <v>3528</v>
      </c>
      <c r="G27" s="24">
        <v>1365</v>
      </c>
      <c r="H27" s="24">
        <v>1606</v>
      </c>
      <c r="I27" s="15">
        <v>58</v>
      </c>
      <c r="J27" s="17">
        <v>762</v>
      </c>
      <c r="K27" s="18">
        <v>18239</v>
      </c>
      <c r="L27" s="76">
        <v>18797</v>
      </c>
      <c r="M27" s="76">
        <v>22559</v>
      </c>
      <c r="N27" s="76">
        <v>2095</v>
      </c>
      <c r="O27" s="76">
        <v>1537</v>
      </c>
    </row>
    <row r="28" spans="1:15" s="365" customFormat="1" ht="19.5" customHeight="1">
      <c r="A28" s="368"/>
      <c r="B28" s="369"/>
      <c r="C28" s="369"/>
      <c r="D28" s="369"/>
      <c r="E28" s="369"/>
      <c r="F28" s="369"/>
      <c r="G28" s="369"/>
      <c r="H28" s="369"/>
      <c r="I28" s="369"/>
      <c r="J28" s="369"/>
      <c r="K28" s="369"/>
      <c r="L28" s="369"/>
      <c r="M28" s="369"/>
      <c r="N28" s="369"/>
      <c r="O28" s="369"/>
    </row>
    <row r="29" spans="1:15" s="51" customFormat="1" ht="12" customHeight="1">
      <c r="A29" s="384" t="s">
        <v>257</v>
      </c>
      <c r="B29" s="384"/>
      <c r="C29" s="384"/>
      <c r="D29" s="384"/>
      <c r="E29" s="384"/>
      <c r="F29" s="384"/>
      <c r="G29" s="384"/>
      <c r="H29" s="384"/>
      <c r="I29" s="77"/>
      <c r="J29" s="77"/>
      <c r="K29" s="77"/>
      <c r="L29" s="77"/>
      <c r="M29" s="77"/>
      <c r="N29" s="77"/>
      <c r="O29" s="77"/>
    </row>
    <row r="30" spans="1:15">
      <c r="A30" s="385" t="s">
        <v>256</v>
      </c>
      <c r="B30" s="385"/>
      <c r="C30" s="385"/>
      <c r="D30" s="385"/>
      <c r="E30" s="385"/>
      <c r="F30" s="385"/>
      <c r="G30" s="385"/>
      <c r="H30" s="385"/>
    </row>
    <row r="32" spans="1:15" ht="18.75">
      <c r="A32" s="44"/>
    </row>
  </sheetData>
  <mergeCells count="16">
    <mergeCell ref="A29:H29"/>
    <mergeCell ref="A30:H30"/>
    <mergeCell ref="K7:N9"/>
    <mergeCell ref="O7:O9"/>
    <mergeCell ref="B8:B9"/>
    <mergeCell ref="C8:D8"/>
    <mergeCell ref="E8:E9"/>
    <mergeCell ref="F8:F9"/>
    <mergeCell ref="H8:H9"/>
    <mergeCell ref="I8:I9"/>
    <mergeCell ref="A7:A9"/>
    <mergeCell ref="B7:D7"/>
    <mergeCell ref="E7:F7"/>
    <mergeCell ref="G7:G9"/>
    <mergeCell ref="H7:I7"/>
    <mergeCell ref="J7:J9"/>
  </mergeCells>
  <pageMargins left="0.98425196850393704" right="0.98425196850393704" top="0.98425196850393704" bottom="0.98425196850393704" header="0.51181102362204722" footer="0.51181102362204722"/>
  <pageSetup paperSize="9" scale="78"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heetViews>
  <sheetFormatPr defaultRowHeight="12.75"/>
  <cols>
    <col min="1" max="1" width="19.7109375" style="32" customWidth="1"/>
    <col min="2" max="2" width="8.140625" style="27" customWidth="1"/>
    <col min="3" max="3" width="8" style="27" customWidth="1"/>
    <col min="4" max="4" width="9" style="27" customWidth="1"/>
    <col min="5" max="8" width="8.7109375" style="27" customWidth="1"/>
    <col min="9" max="9" width="8.140625" style="32" customWidth="1"/>
    <col min="10" max="16384" width="9.140625" style="27"/>
  </cols>
  <sheetData>
    <row r="1" spans="1:9" s="41" customFormat="1" ht="14.25" customHeight="1">
      <c r="A1" s="45" t="s">
        <v>243</v>
      </c>
      <c r="I1" s="46"/>
    </row>
    <row r="2" spans="1:9" s="41" customFormat="1" ht="14.25" customHeight="1">
      <c r="A2" s="47" t="s">
        <v>58</v>
      </c>
      <c r="I2" s="46"/>
    </row>
    <row r="3" spans="1:9" s="41" customFormat="1" ht="15">
      <c r="A3" s="30" t="s">
        <v>20</v>
      </c>
      <c r="I3" s="46"/>
    </row>
    <row r="4" spans="1:9" s="41" customFormat="1" ht="15">
      <c r="A4" s="30" t="s">
        <v>59</v>
      </c>
      <c r="I4" s="46"/>
    </row>
    <row r="5" spans="1:9" ht="15" thickBot="1">
      <c r="A5" s="31" t="s">
        <v>1</v>
      </c>
      <c r="B5" s="32"/>
      <c r="C5" s="32"/>
      <c r="D5" s="32"/>
      <c r="E5" s="32"/>
      <c r="F5" s="32"/>
      <c r="G5" s="32"/>
      <c r="H5" s="32"/>
    </row>
    <row r="6" spans="1:9" ht="30" customHeight="1">
      <c r="A6" s="405" t="s">
        <v>32</v>
      </c>
      <c r="B6" s="374" t="s">
        <v>33</v>
      </c>
      <c r="C6" s="380" t="s">
        <v>34</v>
      </c>
      <c r="D6" s="381"/>
      <c r="E6" s="381"/>
      <c r="F6" s="381"/>
      <c r="G6" s="381"/>
      <c r="H6" s="381"/>
      <c r="I6" s="381"/>
    </row>
    <row r="7" spans="1:9" ht="177.75" customHeight="1">
      <c r="A7" s="406"/>
      <c r="B7" s="408"/>
      <c r="C7" s="48" t="s">
        <v>35</v>
      </c>
      <c r="D7" s="48" t="s">
        <v>36</v>
      </c>
      <c r="E7" s="48" t="s">
        <v>37</v>
      </c>
      <c r="F7" s="48" t="s">
        <v>38</v>
      </c>
      <c r="G7" s="48" t="s">
        <v>39</v>
      </c>
      <c r="H7" s="48" t="s">
        <v>40</v>
      </c>
      <c r="I7" s="49" t="s">
        <v>41</v>
      </c>
    </row>
    <row r="8" spans="1:9" ht="20.25" customHeight="1" thickBot="1">
      <c r="A8" s="407"/>
      <c r="B8" s="409" t="s">
        <v>42</v>
      </c>
      <c r="C8" s="410"/>
      <c r="D8" s="410"/>
      <c r="E8" s="410"/>
      <c r="F8" s="410"/>
      <c r="G8" s="410"/>
      <c r="H8" s="410"/>
      <c r="I8" s="410"/>
    </row>
    <row r="9" spans="1:9" ht="10.5" customHeight="1">
      <c r="A9" s="35"/>
      <c r="B9" s="36"/>
      <c r="C9" s="37"/>
      <c r="D9" s="37"/>
      <c r="E9" s="37"/>
      <c r="F9" s="37"/>
      <c r="G9" s="37"/>
      <c r="H9" s="37"/>
    </row>
    <row r="10" spans="1:9" ht="24.95" customHeight="1">
      <c r="A10" s="38" t="s">
        <v>43</v>
      </c>
      <c r="B10" s="19">
        <v>66.489999999999995</v>
      </c>
      <c r="C10" s="19">
        <v>82.58</v>
      </c>
      <c r="D10" s="19">
        <v>98.33</v>
      </c>
      <c r="E10" s="25">
        <v>87.64</v>
      </c>
      <c r="F10" s="25">
        <v>87.29</v>
      </c>
      <c r="G10" s="25">
        <v>99.24</v>
      </c>
      <c r="H10" s="26">
        <v>77.95</v>
      </c>
      <c r="I10" s="20">
        <v>45.99</v>
      </c>
    </row>
    <row r="11" spans="1:9" ht="24.95" customHeight="1">
      <c r="A11" s="39" t="s">
        <v>2</v>
      </c>
      <c r="B11" s="78">
        <v>60.69</v>
      </c>
      <c r="C11" s="79">
        <v>80.52</v>
      </c>
      <c r="D11" s="80">
        <v>97.65</v>
      </c>
      <c r="E11" s="81">
        <v>88.05</v>
      </c>
      <c r="F11" s="81">
        <v>77.55</v>
      </c>
      <c r="G11" s="81">
        <v>98.68</v>
      </c>
      <c r="H11" s="82">
        <v>80.69</v>
      </c>
      <c r="I11" s="83">
        <v>41.04</v>
      </c>
    </row>
    <row r="12" spans="1:9" ht="24.95" customHeight="1">
      <c r="A12" s="39" t="s">
        <v>3</v>
      </c>
      <c r="B12" s="78">
        <v>68.61</v>
      </c>
      <c r="C12" s="79">
        <v>84.26</v>
      </c>
      <c r="D12" s="80">
        <v>99.04</v>
      </c>
      <c r="E12" s="81">
        <v>89.37</v>
      </c>
      <c r="F12" s="81">
        <v>85.94</v>
      </c>
      <c r="G12" s="81">
        <v>97.84</v>
      </c>
      <c r="H12" s="82">
        <v>77.22</v>
      </c>
      <c r="I12" s="83">
        <v>51.91</v>
      </c>
    </row>
    <row r="13" spans="1:9" ht="24.95" customHeight="1">
      <c r="A13" s="39" t="s">
        <v>4</v>
      </c>
      <c r="B13" s="78">
        <v>72.87</v>
      </c>
      <c r="C13" s="79">
        <v>87.33</v>
      </c>
      <c r="D13" s="80">
        <v>98.97</v>
      </c>
      <c r="E13" s="81">
        <v>87.52</v>
      </c>
      <c r="F13" s="81">
        <v>90.08</v>
      </c>
      <c r="G13" s="81">
        <v>99.94</v>
      </c>
      <c r="H13" s="82">
        <v>72</v>
      </c>
      <c r="I13" s="83">
        <v>53.1</v>
      </c>
    </row>
    <row r="14" spans="1:9" ht="24.95" customHeight="1">
      <c r="A14" s="39" t="s">
        <v>5</v>
      </c>
      <c r="B14" s="78">
        <v>69.489999999999995</v>
      </c>
      <c r="C14" s="79">
        <v>83.81</v>
      </c>
      <c r="D14" s="80">
        <v>98.66</v>
      </c>
      <c r="E14" s="81">
        <v>91.39</v>
      </c>
      <c r="F14" s="81">
        <v>82.93</v>
      </c>
      <c r="G14" s="81">
        <v>99.44</v>
      </c>
      <c r="H14" s="82">
        <v>92.27</v>
      </c>
      <c r="I14" s="83">
        <v>49.34</v>
      </c>
    </row>
    <row r="15" spans="1:9" ht="24.95" customHeight="1">
      <c r="A15" s="39" t="s">
        <v>6</v>
      </c>
      <c r="B15" s="78">
        <v>61.8</v>
      </c>
      <c r="C15" s="79">
        <v>78.67</v>
      </c>
      <c r="D15" s="80">
        <v>97.77</v>
      </c>
      <c r="E15" s="81">
        <v>88.2</v>
      </c>
      <c r="F15" s="81">
        <v>83.33</v>
      </c>
      <c r="G15" s="81">
        <v>99.29</v>
      </c>
      <c r="H15" s="82">
        <v>81.87</v>
      </c>
      <c r="I15" s="83">
        <v>39.58</v>
      </c>
    </row>
    <row r="16" spans="1:9" ht="24.95" customHeight="1">
      <c r="A16" s="39" t="s">
        <v>7</v>
      </c>
      <c r="B16" s="78">
        <v>72.849999999999994</v>
      </c>
      <c r="C16" s="79">
        <v>77.61</v>
      </c>
      <c r="D16" s="80">
        <v>98.37</v>
      </c>
      <c r="E16" s="81">
        <v>84.88</v>
      </c>
      <c r="F16" s="81">
        <v>80.989999999999995</v>
      </c>
      <c r="G16" s="81">
        <v>99</v>
      </c>
      <c r="H16" s="82">
        <v>72.849999999999994</v>
      </c>
      <c r="I16" s="83">
        <v>49.14</v>
      </c>
    </row>
    <row r="17" spans="1:9" ht="24.95" customHeight="1">
      <c r="A17" s="39" t="s">
        <v>8</v>
      </c>
      <c r="B17" s="84">
        <v>56.02</v>
      </c>
      <c r="C17" s="81">
        <v>81.900000000000006</v>
      </c>
      <c r="D17" s="80">
        <v>97.91</v>
      </c>
      <c r="E17" s="81">
        <v>81.2</v>
      </c>
      <c r="F17" s="81">
        <v>72.95</v>
      </c>
      <c r="G17" s="81">
        <v>99.21</v>
      </c>
      <c r="H17" s="82">
        <v>70.88</v>
      </c>
      <c r="I17" s="83">
        <v>34.49</v>
      </c>
    </row>
    <row r="18" spans="1:9" ht="24.95" customHeight="1">
      <c r="A18" s="39" t="s">
        <v>9</v>
      </c>
      <c r="B18" s="78">
        <v>65.5</v>
      </c>
      <c r="C18" s="81">
        <v>81.78</v>
      </c>
      <c r="D18" s="80">
        <v>98.24</v>
      </c>
      <c r="E18" s="81">
        <v>92.34</v>
      </c>
      <c r="F18" s="81">
        <v>89.47</v>
      </c>
      <c r="G18" s="81">
        <v>99.44</v>
      </c>
      <c r="H18" s="82">
        <v>77.45</v>
      </c>
      <c r="I18" s="83">
        <v>47.6</v>
      </c>
    </row>
    <row r="19" spans="1:9" ht="24.95" customHeight="1">
      <c r="A19" s="39" t="s">
        <v>10</v>
      </c>
      <c r="B19" s="78">
        <v>69.34</v>
      </c>
      <c r="C19" s="81">
        <v>84.52</v>
      </c>
      <c r="D19" s="80">
        <v>98.52</v>
      </c>
      <c r="E19" s="81">
        <v>87.51</v>
      </c>
      <c r="F19" s="81">
        <v>74.400000000000006</v>
      </c>
      <c r="G19" s="81">
        <v>99.58</v>
      </c>
      <c r="H19" s="82">
        <v>79.5</v>
      </c>
      <c r="I19" s="83">
        <v>47.07</v>
      </c>
    </row>
    <row r="20" spans="1:9" ht="24.95" customHeight="1">
      <c r="A20" s="39" t="s">
        <v>11</v>
      </c>
      <c r="B20" s="78">
        <v>69.8</v>
      </c>
      <c r="C20" s="81">
        <v>82.56</v>
      </c>
      <c r="D20" s="80">
        <v>98.69</v>
      </c>
      <c r="E20" s="81">
        <v>90.36</v>
      </c>
      <c r="F20" s="81">
        <v>89.61</v>
      </c>
      <c r="G20" s="81">
        <v>99.7</v>
      </c>
      <c r="H20" s="82">
        <v>60.29</v>
      </c>
      <c r="I20" s="83">
        <v>44.97</v>
      </c>
    </row>
    <row r="21" spans="1:9" ht="24.95" customHeight="1">
      <c r="A21" s="39" t="s">
        <v>12</v>
      </c>
      <c r="B21" s="78">
        <v>61.85</v>
      </c>
      <c r="C21" s="81">
        <v>80.36</v>
      </c>
      <c r="D21" s="80">
        <v>97.98</v>
      </c>
      <c r="E21" s="81">
        <v>83.6</v>
      </c>
      <c r="F21" s="81">
        <v>79.930000000000007</v>
      </c>
      <c r="G21" s="81">
        <v>99.54</v>
      </c>
      <c r="H21" s="82">
        <v>79.459999999999994</v>
      </c>
      <c r="I21" s="83">
        <v>45.1</v>
      </c>
    </row>
    <row r="22" spans="1:9" ht="24.95" customHeight="1">
      <c r="A22" s="39" t="s">
        <v>13</v>
      </c>
      <c r="B22" s="78">
        <v>70.55</v>
      </c>
      <c r="C22" s="81">
        <v>79.319999999999993</v>
      </c>
      <c r="D22" s="80">
        <v>98.43</v>
      </c>
      <c r="E22" s="81">
        <v>90.39</v>
      </c>
      <c r="F22" s="81">
        <v>85.81</v>
      </c>
      <c r="G22" s="81">
        <v>99.64</v>
      </c>
      <c r="H22" s="82">
        <v>86.38</v>
      </c>
      <c r="I22" s="83">
        <v>53.04</v>
      </c>
    </row>
    <row r="23" spans="1:9" ht="24.95" customHeight="1">
      <c r="A23" s="39" t="s">
        <v>14</v>
      </c>
      <c r="B23" s="84">
        <v>74.33</v>
      </c>
      <c r="C23" s="81">
        <v>84.03</v>
      </c>
      <c r="D23" s="80">
        <v>98.35</v>
      </c>
      <c r="E23" s="81">
        <v>82.14</v>
      </c>
      <c r="F23" s="81">
        <v>92.62</v>
      </c>
      <c r="G23" s="81">
        <v>99.29</v>
      </c>
      <c r="H23" s="82">
        <v>50.45</v>
      </c>
      <c r="I23" s="83">
        <v>55.18</v>
      </c>
    </row>
    <row r="24" spans="1:9" ht="24.95" customHeight="1">
      <c r="A24" s="39" t="s">
        <v>15</v>
      </c>
      <c r="B24" s="84">
        <v>67.17</v>
      </c>
      <c r="C24" s="81">
        <v>84.23</v>
      </c>
      <c r="D24" s="80">
        <v>98.09</v>
      </c>
      <c r="E24" s="81">
        <v>90.81</v>
      </c>
      <c r="F24" s="81">
        <v>83.84</v>
      </c>
      <c r="G24" s="81">
        <v>99.17</v>
      </c>
      <c r="H24" s="82">
        <v>82.14</v>
      </c>
      <c r="I24" s="83">
        <v>47.64</v>
      </c>
    </row>
    <row r="25" spans="1:9" ht="24.95" customHeight="1">
      <c r="A25" s="39" t="s">
        <v>16</v>
      </c>
      <c r="B25" s="84">
        <v>71.59</v>
      </c>
      <c r="C25" s="81">
        <v>91.17</v>
      </c>
      <c r="D25" s="80">
        <v>98.83</v>
      </c>
      <c r="E25" s="81">
        <v>89.83</v>
      </c>
      <c r="F25" s="81">
        <v>86.98</v>
      </c>
      <c r="G25" s="81">
        <v>98.85</v>
      </c>
      <c r="H25" s="82">
        <v>76.34</v>
      </c>
      <c r="I25" s="83">
        <v>51.3</v>
      </c>
    </row>
    <row r="26" spans="1:9" ht="24.95" customHeight="1">
      <c r="A26" s="40" t="s">
        <v>17</v>
      </c>
      <c r="B26" s="84">
        <v>71.260000000000005</v>
      </c>
      <c r="C26" s="81">
        <v>89.8</v>
      </c>
      <c r="D26" s="80">
        <v>98.8</v>
      </c>
      <c r="E26" s="81">
        <v>89.39</v>
      </c>
      <c r="F26" s="81">
        <v>98.13</v>
      </c>
      <c r="G26" s="81">
        <v>99.48</v>
      </c>
      <c r="H26" s="82">
        <v>82.5</v>
      </c>
      <c r="I26" s="83">
        <v>51.34</v>
      </c>
    </row>
    <row r="27" spans="1:9" ht="10.5" customHeight="1">
      <c r="A27" s="46"/>
    </row>
    <row r="28" spans="1:9" s="51" customFormat="1" ht="15" customHeight="1">
      <c r="A28" s="384" t="s">
        <v>259</v>
      </c>
      <c r="B28" s="384"/>
      <c r="C28" s="384"/>
      <c r="D28" s="384"/>
      <c r="E28" s="384"/>
      <c r="F28" s="384"/>
      <c r="G28" s="384"/>
      <c r="H28" s="384"/>
      <c r="I28" s="50"/>
    </row>
    <row r="29" spans="1:9">
      <c r="A29" s="385" t="s">
        <v>258</v>
      </c>
      <c r="B29" s="385"/>
      <c r="C29" s="385"/>
      <c r="D29" s="385"/>
      <c r="E29" s="385"/>
      <c r="F29" s="385"/>
      <c r="G29" s="385"/>
      <c r="H29" s="385"/>
    </row>
    <row r="31" spans="1:9" ht="18.75">
      <c r="A31" s="44"/>
    </row>
  </sheetData>
  <mergeCells count="6">
    <mergeCell ref="A29:H29"/>
    <mergeCell ref="A6:A8"/>
    <mergeCell ref="B6:B7"/>
    <mergeCell ref="C6:I6"/>
    <mergeCell ref="B8:I8"/>
    <mergeCell ref="A28:H28"/>
  </mergeCells>
  <pageMargins left="0.98425196850393704" right="0.98425196850393704" top="0.98425196850393704" bottom="0.98425196850393704" header="0.51181102362204722" footer="0.51181102362204722"/>
  <pageSetup paperSize="9" scale="9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23"/>
  <sheetViews>
    <sheetView zoomScaleNormal="100" zoomScaleSheetLayoutView="90" workbookViewId="0"/>
  </sheetViews>
  <sheetFormatPr defaultColWidth="7.85546875" defaultRowHeight="15"/>
  <cols>
    <col min="1" max="1" width="3.85546875" style="119" customWidth="1"/>
    <col min="2" max="2" width="23.85546875" style="90" customWidth="1"/>
    <col min="3" max="3" width="11.28515625" style="90" bestFit="1" customWidth="1"/>
    <col min="4" max="4" width="8.42578125" style="119" bestFit="1" customWidth="1"/>
    <col min="5" max="5" width="10" style="140" bestFit="1" customWidth="1"/>
    <col min="6" max="6" width="10.140625" style="119" bestFit="1" customWidth="1"/>
    <col min="7" max="8" width="10.140625" style="140" bestFit="1" customWidth="1"/>
    <col min="9" max="10" width="10.140625" style="119" bestFit="1" customWidth="1"/>
    <col min="11" max="11" width="8.7109375" style="140" bestFit="1" customWidth="1"/>
    <col min="12" max="12" width="10" style="119" bestFit="1" customWidth="1"/>
    <col min="13" max="13" width="8.42578125" style="119" bestFit="1" customWidth="1"/>
    <col min="14" max="14" width="8.28515625" style="119" bestFit="1" customWidth="1"/>
    <col min="15" max="15" width="9" style="140" bestFit="1" customWidth="1"/>
    <col min="16" max="16" width="8.42578125" style="119" bestFit="1" customWidth="1"/>
    <col min="17" max="17" width="9.5703125" style="119" bestFit="1" customWidth="1"/>
    <col min="18" max="18" width="8.7109375" style="138" bestFit="1" customWidth="1"/>
    <col min="19" max="19" width="10" style="119" bestFit="1" customWidth="1"/>
    <col min="20" max="20" width="3.5703125" style="119" customWidth="1"/>
    <col min="21" max="21" width="7.85546875" style="119"/>
    <col min="22" max="22" width="8.7109375" style="119" bestFit="1" customWidth="1"/>
    <col min="23" max="16384" width="7.85546875" style="119"/>
  </cols>
  <sheetData>
    <row r="1" spans="1:22" s="90" customFormat="1">
      <c r="A1" s="89" t="s">
        <v>244</v>
      </c>
      <c r="D1" s="91"/>
      <c r="E1" s="92"/>
      <c r="F1" s="91"/>
      <c r="G1" s="92"/>
      <c r="H1" s="92"/>
      <c r="K1" s="93"/>
      <c r="O1" s="93"/>
      <c r="R1" s="94"/>
    </row>
    <row r="2" spans="1:22" s="90" customFormat="1">
      <c r="A2" s="95" t="s">
        <v>65</v>
      </c>
      <c r="D2" s="91"/>
      <c r="E2" s="92"/>
      <c r="F2" s="91"/>
      <c r="G2" s="96"/>
      <c r="H2" s="92"/>
      <c r="I2" s="97"/>
      <c r="K2" s="93"/>
      <c r="O2" s="93"/>
      <c r="R2" s="94"/>
    </row>
    <row r="3" spans="1:22" s="90" customFormat="1" ht="13.5" customHeight="1" thickBot="1">
      <c r="A3" s="95"/>
      <c r="E3" s="93"/>
      <c r="H3" s="93"/>
      <c r="K3" s="93"/>
      <c r="R3" s="94"/>
    </row>
    <row r="4" spans="1:22" s="102" customFormat="1" ht="16.5" customHeight="1">
      <c r="A4" s="411" t="s">
        <v>66</v>
      </c>
      <c r="B4" s="414" t="s">
        <v>67</v>
      </c>
      <c r="C4" s="417" t="s">
        <v>68</v>
      </c>
      <c r="D4" s="417"/>
      <c r="E4" s="417"/>
      <c r="F4" s="417"/>
      <c r="G4" s="417"/>
      <c r="H4" s="417"/>
      <c r="I4" s="417"/>
      <c r="J4" s="417"/>
      <c r="K4" s="417"/>
      <c r="L4" s="418"/>
      <c r="M4" s="98" t="s">
        <v>69</v>
      </c>
      <c r="N4" s="99"/>
      <c r="O4" s="99"/>
      <c r="P4" s="99"/>
      <c r="Q4" s="100"/>
      <c r="R4" s="99"/>
      <c r="S4" s="101"/>
      <c r="T4" s="419" t="s">
        <v>70</v>
      </c>
    </row>
    <row r="5" spans="1:22" s="102" customFormat="1" ht="16.5" customHeight="1">
      <c r="A5" s="412"/>
      <c r="B5" s="415"/>
      <c r="C5" s="422" t="s">
        <v>71</v>
      </c>
      <c r="D5" s="423"/>
      <c r="E5" s="423"/>
      <c r="F5" s="423"/>
      <c r="G5" s="423"/>
      <c r="H5" s="423"/>
      <c r="I5" s="423"/>
      <c r="J5" s="423"/>
      <c r="K5" s="423"/>
      <c r="L5" s="423"/>
      <c r="M5" s="423"/>
      <c r="N5" s="423"/>
      <c r="O5" s="423"/>
      <c r="P5" s="423"/>
      <c r="Q5" s="423"/>
      <c r="R5" s="423"/>
      <c r="S5" s="424"/>
      <c r="T5" s="420"/>
    </row>
    <row r="6" spans="1:22" s="102" customFormat="1" ht="16.5" customHeight="1">
      <c r="A6" s="412"/>
      <c r="B6" s="415"/>
      <c r="C6" s="425" t="s">
        <v>72</v>
      </c>
      <c r="D6" s="428" t="s">
        <v>73</v>
      </c>
      <c r="E6" s="423"/>
      <c r="F6" s="423"/>
      <c r="G6" s="423"/>
      <c r="H6" s="423"/>
      <c r="I6" s="423"/>
      <c r="J6" s="423"/>
      <c r="K6" s="423"/>
      <c r="L6" s="424"/>
      <c r="M6" s="429" t="s">
        <v>74</v>
      </c>
      <c r="N6" s="432" t="s">
        <v>75</v>
      </c>
      <c r="O6" s="433"/>
      <c r="P6" s="433"/>
      <c r="Q6" s="433"/>
      <c r="R6" s="433"/>
      <c r="S6" s="434"/>
      <c r="T6" s="420"/>
    </row>
    <row r="7" spans="1:22" s="102" customFormat="1" ht="36" customHeight="1">
      <c r="A7" s="412"/>
      <c r="B7" s="415"/>
      <c r="C7" s="426"/>
      <c r="D7" s="435" t="s">
        <v>76</v>
      </c>
      <c r="E7" s="435" t="s">
        <v>77</v>
      </c>
      <c r="F7" s="425" t="s">
        <v>78</v>
      </c>
      <c r="G7" s="103" t="s">
        <v>79</v>
      </c>
      <c r="H7" s="104"/>
      <c r="I7" s="435" t="s">
        <v>80</v>
      </c>
      <c r="J7" s="429" t="s">
        <v>81</v>
      </c>
      <c r="K7" s="435" t="s">
        <v>82</v>
      </c>
      <c r="L7" s="429" t="s">
        <v>83</v>
      </c>
      <c r="M7" s="430"/>
      <c r="N7" s="435" t="s">
        <v>76</v>
      </c>
      <c r="O7" s="425" t="s">
        <v>78</v>
      </c>
      <c r="P7" s="429" t="s">
        <v>84</v>
      </c>
      <c r="Q7" s="435" t="s">
        <v>85</v>
      </c>
      <c r="R7" s="429" t="s">
        <v>86</v>
      </c>
      <c r="S7" s="429" t="s">
        <v>87</v>
      </c>
      <c r="T7" s="420"/>
    </row>
    <row r="8" spans="1:22" s="102" customFormat="1" ht="95.25" customHeight="1" thickBot="1">
      <c r="A8" s="413"/>
      <c r="B8" s="416"/>
      <c r="C8" s="427"/>
      <c r="D8" s="436"/>
      <c r="E8" s="436"/>
      <c r="F8" s="427"/>
      <c r="G8" s="105" t="s">
        <v>88</v>
      </c>
      <c r="H8" s="106" t="s">
        <v>89</v>
      </c>
      <c r="I8" s="436"/>
      <c r="J8" s="431"/>
      <c r="K8" s="436"/>
      <c r="L8" s="431"/>
      <c r="M8" s="431"/>
      <c r="N8" s="436"/>
      <c r="O8" s="427"/>
      <c r="P8" s="431"/>
      <c r="Q8" s="436"/>
      <c r="R8" s="431"/>
      <c r="S8" s="431"/>
      <c r="T8" s="421"/>
    </row>
    <row r="9" spans="1:22" s="116" customFormat="1" ht="6.75" customHeight="1">
      <c r="A9" s="107"/>
      <c r="B9" s="108"/>
      <c r="C9" s="109"/>
      <c r="D9" s="110"/>
      <c r="E9" s="111"/>
      <c r="F9" s="110"/>
      <c r="G9" s="112"/>
      <c r="H9" s="112"/>
      <c r="I9" s="113"/>
      <c r="J9" s="113"/>
      <c r="K9" s="111"/>
      <c r="L9" s="110"/>
      <c r="M9" s="114"/>
      <c r="N9" s="110"/>
      <c r="O9" s="111"/>
      <c r="P9" s="110"/>
      <c r="Q9" s="110"/>
      <c r="R9" s="115"/>
      <c r="S9" s="115"/>
    </row>
    <row r="10" spans="1:22" ht="15.95" customHeight="1">
      <c r="A10" s="117">
        <v>1</v>
      </c>
      <c r="B10" s="118" t="s">
        <v>90</v>
      </c>
      <c r="C10" s="357">
        <v>12950548</v>
      </c>
      <c r="D10" s="358">
        <v>366680</v>
      </c>
      <c r="E10" s="358">
        <v>545707</v>
      </c>
      <c r="F10" s="358">
        <v>1238840</v>
      </c>
      <c r="G10" s="358">
        <v>8648712</v>
      </c>
      <c r="H10" s="358">
        <v>3578839</v>
      </c>
      <c r="I10" s="358">
        <v>712413</v>
      </c>
      <c r="J10" s="358">
        <v>1335755</v>
      </c>
      <c r="K10" s="358">
        <v>67473</v>
      </c>
      <c r="L10" s="358">
        <v>34968</v>
      </c>
      <c r="M10" s="358">
        <v>902636</v>
      </c>
      <c r="N10" s="358">
        <v>9384</v>
      </c>
      <c r="O10" s="358">
        <v>344618</v>
      </c>
      <c r="P10" s="358">
        <v>349788</v>
      </c>
      <c r="Q10" s="358">
        <v>68128</v>
      </c>
      <c r="R10" s="358">
        <v>13635</v>
      </c>
      <c r="S10" s="358">
        <v>117083</v>
      </c>
      <c r="T10" s="119">
        <v>1</v>
      </c>
    </row>
    <row r="11" spans="1:22" ht="15.95" customHeight="1">
      <c r="A11" s="117">
        <v>2</v>
      </c>
      <c r="B11" s="120" t="s">
        <v>2</v>
      </c>
      <c r="C11" s="172">
        <v>927985</v>
      </c>
      <c r="D11" s="125">
        <v>31635</v>
      </c>
      <c r="E11" s="125">
        <v>37322</v>
      </c>
      <c r="F11" s="125">
        <v>94828</v>
      </c>
      <c r="G11" s="125">
        <v>581943</v>
      </c>
      <c r="H11" s="125">
        <v>303943</v>
      </c>
      <c r="I11" s="125">
        <v>50230</v>
      </c>
      <c r="J11" s="125">
        <v>123984</v>
      </c>
      <c r="K11" s="125">
        <v>5216</v>
      </c>
      <c r="L11" s="125">
        <v>2827</v>
      </c>
      <c r="M11" s="125">
        <v>78296</v>
      </c>
      <c r="N11" s="125">
        <v>757</v>
      </c>
      <c r="O11" s="125">
        <v>31220</v>
      </c>
      <c r="P11" s="125">
        <v>30449</v>
      </c>
      <c r="Q11" s="125">
        <v>6849</v>
      </c>
      <c r="R11" s="125">
        <v>1227</v>
      </c>
      <c r="S11" s="125">
        <v>7794</v>
      </c>
      <c r="T11" s="119">
        <v>2</v>
      </c>
      <c r="V11" s="122"/>
    </row>
    <row r="12" spans="1:22">
      <c r="A12" s="117"/>
      <c r="B12" s="123" t="s">
        <v>91</v>
      </c>
      <c r="C12" s="172"/>
      <c r="D12" s="125"/>
      <c r="E12" s="166"/>
      <c r="F12" s="125"/>
      <c r="G12" s="125"/>
      <c r="H12" s="166"/>
      <c r="I12" s="125"/>
      <c r="J12" s="125"/>
      <c r="K12" s="166"/>
      <c r="L12" s="125"/>
      <c r="M12" s="125"/>
      <c r="N12" s="125"/>
      <c r="O12" s="125"/>
      <c r="P12" s="125"/>
      <c r="Q12" s="125"/>
      <c r="R12" s="168"/>
      <c r="S12" s="168"/>
    </row>
    <row r="13" spans="1:22" ht="15.95" customHeight="1">
      <c r="A13" s="117">
        <v>3</v>
      </c>
      <c r="B13" s="126" t="s">
        <v>92</v>
      </c>
      <c r="C13" s="359">
        <v>147257</v>
      </c>
      <c r="D13" s="133">
        <v>6200</v>
      </c>
      <c r="E13" s="129">
        <v>7539</v>
      </c>
      <c r="F13" s="168">
        <v>18701</v>
      </c>
      <c r="G13" s="130">
        <v>90224</v>
      </c>
      <c r="H13" s="131">
        <v>45999</v>
      </c>
      <c r="I13" s="132">
        <v>3617</v>
      </c>
      <c r="J13" s="133">
        <v>19993</v>
      </c>
      <c r="K13" s="131">
        <v>649</v>
      </c>
      <c r="L13" s="168">
        <v>334</v>
      </c>
      <c r="M13" s="135">
        <v>10058</v>
      </c>
      <c r="N13" s="135">
        <v>132</v>
      </c>
      <c r="O13" s="131">
        <v>4279</v>
      </c>
      <c r="P13" s="133">
        <v>4450</v>
      </c>
      <c r="Q13" s="360" t="s">
        <v>237</v>
      </c>
      <c r="R13" s="168">
        <v>175</v>
      </c>
      <c r="S13" s="168">
        <v>1022</v>
      </c>
      <c r="T13" s="119">
        <v>3</v>
      </c>
    </row>
    <row r="14" spans="1:22" ht="15.95" customHeight="1">
      <c r="A14" s="117">
        <v>4</v>
      </c>
      <c r="B14" s="136" t="s">
        <v>93</v>
      </c>
      <c r="C14" s="359">
        <v>169208</v>
      </c>
      <c r="D14" s="133">
        <v>6438</v>
      </c>
      <c r="E14" s="129">
        <v>7485</v>
      </c>
      <c r="F14" s="168">
        <v>18022</v>
      </c>
      <c r="G14" s="130">
        <v>104580</v>
      </c>
      <c r="H14" s="131">
        <v>49599</v>
      </c>
      <c r="I14" s="132">
        <v>7405</v>
      </c>
      <c r="J14" s="133">
        <v>23955</v>
      </c>
      <c r="K14" s="131">
        <v>932</v>
      </c>
      <c r="L14" s="168">
        <v>391</v>
      </c>
      <c r="M14" s="135">
        <v>12457</v>
      </c>
      <c r="N14" s="135">
        <v>101</v>
      </c>
      <c r="O14" s="131">
        <v>3754</v>
      </c>
      <c r="P14" s="133">
        <v>4677</v>
      </c>
      <c r="Q14" s="133">
        <v>2414</v>
      </c>
      <c r="R14" s="168">
        <v>202</v>
      </c>
      <c r="S14" s="168">
        <v>1309</v>
      </c>
      <c r="T14" s="119">
        <v>4</v>
      </c>
    </row>
    <row r="15" spans="1:22" ht="15.95" customHeight="1">
      <c r="A15" s="117">
        <v>5</v>
      </c>
      <c r="B15" s="126" t="s">
        <v>94</v>
      </c>
      <c r="C15" s="359">
        <v>208176</v>
      </c>
      <c r="D15" s="133">
        <v>6995</v>
      </c>
      <c r="E15" s="129">
        <v>7181</v>
      </c>
      <c r="F15" s="168">
        <v>19166</v>
      </c>
      <c r="G15" s="130">
        <v>125383</v>
      </c>
      <c r="H15" s="131">
        <v>55178</v>
      </c>
      <c r="I15" s="132">
        <v>8511</v>
      </c>
      <c r="J15" s="133">
        <v>39268</v>
      </c>
      <c r="K15" s="131">
        <v>1235</v>
      </c>
      <c r="L15" s="168">
        <v>437</v>
      </c>
      <c r="M15" s="135">
        <v>14825</v>
      </c>
      <c r="N15" s="135">
        <v>154</v>
      </c>
      <c r="O15" s="131">
        <v>6708</v>
      </c>
      <c r="P15" s="133">
        <v>5839</v>
      </c>
      <c r="Q15" s="360" t="s">
        <v>237</v>
      </c>
      <c r="R15" s="168">
        <v>259</v>
      </c>
      <c r="S15" s="168">
        <v>1865</v>
      </c>
      <c r="T15" s="119">
        <v>5</v>
      </c>
    </row>
    <row r="16" spans="1:22" ht="15.95" customHeight="1">
      <c r="A16" s="117">
        <v>6</v>
      </c>
      <c r="B16" s="136" t="s">
        <v>95</v>
      </c>
      <c r="C16" s="359">
        <v>403344</v>
      </c>
      <c r="D16" s="133">
        <v>12002</v>
      </c>
      <c r="E16" s="129">
        <v>15117</v>
      </c>
      <c r="F16" s="168">
        <v>38939</v>
      </c>
      <c r="G16" s="130">
        <v>261756</v>
      </c>
      <c r="H16" s="131">
        <v>153167</v>
      </c>
      <c r="I16" s="132">
        <v>30697</v>
      </c>
      <c r="J16" s="133">
        <v>40768</v>
      </c>
      <c r="K16" s="131">
        <v>2400</v>
      </c>
      <c r="L16" s="168">
        <v>1665</v>
      </c>
      <c r="M16" s="135">
        <v>40956</v>
      </c>
      <c r="N16" s="135">
        <v>370</v>
      </c>
      <c r="O16" s="131">
        <v>16479</v>
      </c>
      <c r="P16" s="133">
        <v>15483</v>
      </c>
      <c r="Q16" s="133">
        <v>4435</v>
      </c>
      <c r="R16" s="168">
        <v>591</v>
      </c>
      <c r="S16" s="168">
        <v>3598</v>
      </c>
      <c r="T16" s="119">
        <v>6</v>
      </c>
    </row>
    <row r="17" spans="1:72" ht="15.95" customHeight="1">
      <c r="A17" s="117">
        <v>7</v>
      </c>
      <c r="B17" s="120" t="s">
        <v>3</v>
      </c>
      <c r="C17" s="172">
        <v>557561</v>
      </c>
      <c r="D17" s="125">
        <v>19933</v>
      </c>
      <c r="E17" s="125">
        <v>25991</v>
      </c>
      <c r="F17" s="125">
        <v>64108</v>
      </c>
      <c r="G17" s="125">
        <v>335568</v>
      </c>
      <c r="H17" s="125">
        <v>176488</v>
      </c>
      <c r="I17" s="125">
        <v>23375</v>
      </c>
      <c r="J17" s="125">
        <v>82559</v>
      </c>
      <c r="K17" s="125">
        <v>3155</v>
      </c>
      <c r="L17" s="125">
        <v>2872</v>
      </c>
      <c r="M17" s="125">
        <v>47692</v>
      </c>
      <c r="N17" s="125">
        <v>465</v>
      </c>
      <c r="O17" s="125">
        <v>19063</v>
      </c>
      <c r="P17" s="125">
        <v>16776</v>
      </c>
      <c r="Q17" s="125">
        <v>2924</v>
      </c>
      <c r="R17" s="125">
        <v>571</v>
      </c>
      <c r="S17" s="125">
        <v>7893</v>
      </c>
      <c r="T17" s="119">
        <v>7</v>
      </c>
    </row>
    <row r="18" spans="1:72">
      <c r="A18" s="117"/>
      <c r="B18" s="123" t="s">
        <v>91</v>
      </c>
      <c r="C18" s="172"/>
      <c r="D18" s="125"/>
      <c r="E18" s="166"/>
      <c r="F18" s="125"/>
      <c r="G18" s="125"/>
      <c r="H18" s="166"/>
      <c r="I18" s="125"/>
      <c r="J18" s="125"/>
      <c r="K18" s="166"/>
      <c r="L18" s="125"/>
      <c r="M18" s="125"/>
      <c r="N18" s="125"/>
      <c r="O18" s="125"/>
      <c r="P18" s="125"/>
      <c r="Q18" s="125"/>
      <c r="R18" s="168"/>
      <c r="S18" s="168"/>
      <c r="T18" s="137"/>
      <c r="U18" s="137"/>
      <c r="V18" s="137"/>
      <c r="W18" s="137"/>
      <c r="X18" s="137"/>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38"/>
      <c r="BG18" s="138"/>
      <c r="BH18" s="138"/>
      <c r="BI18" s="138"/>
      <c r="BJ18" s="138"/>
      <c r="BK18" s="138"/>
      <c r="BL18" s="138"/>
      <c r="BM18" s="138"/>
      <c r="BN18" s="138"/>
      <c r="BO18" s="138"/>
      <c r="BP18" s="138"/>
      <c r="BQ18" s="138"/>
      <c r="BR18" s="138"/>
      <c r="BS18" s="138"/>
      <c r="BT18" s="138"/>
    </row>
    <row r="19" spans="1:72" ht="15.95" customHeight="1">
      <c r="A19" s="117">
        <v>8</v>
      </c>
      <c r="B19" s="126" t="s">
        <v>96</v>
      </c>
      <c r="C19" s="359">
        <v>261988</v>
      </c>
      <c r="D19" s="133">
        <v>9307</v>
      </c>
      <c r="E19" s="129">
        <v>12855</v>
      </c>
      <c r="F19" s="168">
        <v>29015</v>
      </c>
      <c r="G19" s="130">
        <v>157593</v>
      </c>
      <c r="H19" s="131">
        <v>78040</v>
      </c>
      <c r="I19" s="132">
        <v>12687</v>
      </c>
      <c r="J19" s="133">
        <v>37490</v>
      </c>
      <c r="K19" s="131">
        <v>1539</v>
      </c>
      <c r="L19" s="168">
        <v>1502</v>
      </c>
      <c r="M19" s="135">
        <v>24584</v>
      </c>
      <c r="N19" s="135">
        <v>236</v>
      </c>
      <c r="O19" s="131">
        <v>10519</v>
      </c>
      <c r="P19" s="133">
        <v>8324</v>
      </c>
      <c r="Q19" s="133">
        <v>1522</v>
      </c>
      <c r="R19" s="168">
        <v>282</v>
      </c>
      <c r="S19" s="168">
        <v>3701</v>
      </c>
      <c r="T19" s="119">
        <v>8</v>
      </c>
    </row>
    <row r="20" spans="1:72" ht="15.95" customHeight="1">
      <c r="A20" s="117">
        <v>9</v>
      </c>
      <c r="B20" s="136" t="s">
        <v>97</v>
      </c>
      <c r="C20" s="359">
        <v>182174</v>
      </c>
      <c r="D20" s="133">
        <v>6410</v>
      </c>
      <c r="E20" s="129">
        <v>8531</v>
      </c>
      <c r="F20" s="168">
        <v>24120</v>
      </c>
      <c r="G20" s="130">
        <v>105886</v>
      </c>
      <c r="H20" s="131">
        <v>54642</v>
      </c>
      <c r="I20" s="132">
        <v>7932</v>
      </c>
      <c r="J20" s="133">
        <v>27391</v>
      </c>
      <c r="K20" s="131">
        <v>1134</v>
      </c>
      <c r="L20" s="168">
        <v>770</v>
      </c>
      <c r="M20" s="135">
        <v>15518</v>
      </c>
      <c r="N20" s="135">
        <v>141</v>
      </c>
      <c r="O20" s="131">
        <v>5055</v>
      </c>
      <c r="P20" s="133">
        <v>5545</v>
      </c>
      <c r="Q20" s="133">
        <v>1402</v>
      </c>
      <c r="R20" s="168">
        <v>190</v>
      </c>
      <c r="S20" s="168">
        <v>3185</v>
      </c>
      <c r="T20" s="119">
        <v>9</v>
      </c>
    </row>
    <row r="21" spans="1:72" ht="15.95" customHeight="1">
      <c r="A21" s="117">
        <v>10</v>
      </c>
      <c r="B21" s="126" t="s">
        <v>98</v>
      </c>
      <c r="C21" s="359">
        <v>113399</v>
      </c>
      <c r="D21" s="133">
        <v>4216</v>
      </c>
      <c r="E21" s="129">
        <v>4605</v>
      </c>
      <c r="F21" s="168">
        <v>10973</v>
      </c>
      <c r="G21" s="130">
        <v>72089</v>
      </c>
      <c r="H21" s="131">
        <v>43806</v>
      </c>
      <c r="I21" s="132">
        <v>2756</v>
      </c>
      <c r="J21" s="133">
        <v>17678</v>
      </c>
      <c r="K21" s="131">
        <v>482</v>
      </c>
      <c r="L21" s="168">
        <v>600</v>
      </c>
      <c r="M21" s="135">
        <v>7590</v>
      </c>
      <c r="N21" s="135">
        <v>88</v>
      </c>
      <c r="O21" s="131">
        <v>3489</v>
      </c>
      <c r="P21" s="133">
        <v>2907</v>
      </c>
      <c r="Q21" s="360" t="s">
        <v>237</v>
      </c>
      <c r="R21" s="168">
        <v>99</v>
      </c>
      <c r="S21" s="168">
        <v>1007</v>
      </c>
      <c r="T21" s="119">
        <v>10</v>
      </c>
    </row>
    <row r="22" spans="1:72" ht="15.95" customHeight="1">
      <c r="A22" s="117">
        <v>11</v>
      </c>
      <c r="B22" s="118" t="s">
        <v>4</v>
      </c>
      <c r="C22" s="172">
        <v>2853678</v>
      </c>
      <c r="D22" s="125">
        <v>22198</v>
      </c>
      <c r="E22" s="125">
        <v>53956</v>
      </c>
      <c r="F22" s="125">
        <v>92346</v>
      </c>
      <c r="G22" s="125">
        <v>2357334</v>
      </c>
      <c r="H22" s="125">
        <v>172137</v>
      </c>
      <c r="I22" s="125">
        <v>260530</v>
      </c>
      <c r="J22" s="125">
        <v>61641</v>
      </c>
      <c r="K22" s="125">
        <v>3701</v>
      </c>
      <c r="L22" s="125">
        <v>1972</v>
      </c>
      <c r="M22" s="125">
        <v>46254</v>
      </c>
      <c r="N22" s="125">
        <v>543</v>
      </c>
      <c r="O22" s="125">
        <v>19472</v>
      </c>
      <c r="P22" s="125">
        <v>15323</v>
      </c>
      <c r="Q22" s="125">
        <v>2735</v>
      </c>
      <c r="R22" s="125">
        <v>712</v>
      </c>
      <c r="S22" s="125">
        <v>7469</v>
      </c>
      <c r="T22" s="119">
        <v>11</v>
      </c>
    </row>
    <row r="23" spans="1:72">
      <c r="A23" s="117"/>
      <c r="B23" s="123" t="s">
        <v>91</v>
      </c>
      <c r="C23" s="172"/>
      <c r="D23" s="125"/>
      <c r="E23" s="166"/>
      <c r="F23" s="125"/>
      <c r="G23" s="125"/>
      <c r="H23" s="166"/>
      <c r="I23" s="125"/>
      <c r="J23" s="125"/>
      <c r="K23" s="166"/>
      <c r="L23" s="125"/>
      <c r="M23" s="125"/>
      <c r="N23" s="125"/>
      <c r="O23" s="125"/>
      <c r="P23" s="125"/>
      <c r="Q23" s="125"/>
      <c r="R23" s="168"/>
      <c r="S23" s="168"/>
    </row>
    <row r="24" spans="1:72" ht="15.95" customHeight="1">
      <c r="A24" s="117">
        <v>12</v>
      </c>
      <c r="B24" s="126" t="s">
        <v>99</v>
      </c>
      <c r="C24" s="359">
        <v>2706881</v>
      </c>
      <c r="D24" s="133">
        <v>15875</v>
      </c>
      <c r="E24" s="129">
        <v>35041</v>
      </c>
      <c r="F24" s="168">
        <v>65343</v>
      </c>
      <c r="G24" s="130">
        <v>2278195</v>
      </c>
      <c r="H24" s="131">
        <v>127081</v>
      </c>
      <c r="I24" s="132">
        <v>258752</v>
      </c>
      <c r="J24" s="133">
        <v>48778</v>
      </c>
      <c r="K24" s="131">
        <v>3346</v>
      </c>
      <c r="L24" s="168">
        <v>1551</v>
      </c>
      <c r="M24" s="135">
        <v>36724</v>
      </c>
      <c r="N24" s="135">
        <v>454</v>
      </c>
      <c r="O24" s="131">
        <v>14445</v>
      </c>
      <c r="P24" s="133">
        <v>12320</v>
      </c>
      <c r="Q24" s="133">
        <v>2735</v>
      </c>
      <c r="R24" s="168">
        <v>625</v>
      </c>
      <c r="S24" s="168">
        <v>6145</v>
      </c>
      <c r="T24" s="119">
        <v>12</v>
      </c>
    </row>
    <row r="25" spans="1:72" ht="15.95" customHeight="1">
      <c r="A25" s="117">
        <v>13</v>
      </c>
      <c r="B25" s="136" t="s">
        <v>100</v>
      </c>
      <c r="C25" s="359">
        <v>146797</v>
      </c>
      <c r="D25" s="133">
        <v>6323</v>
      </c>
      <c r="E25" s="129">
        <v>18915</v>
      </c>
      <c r="F25" s="168">
        <v>27003</v>
      </c>
      <c r="G25" s="130">
        <v>79139</v>
      </c>
      <c r="H25" s="131">
        <v>45056</v>
      </c>
      <c r="I25" s="132">
        <v>1778</v>
      </c>
      <c r="J25" s="133">
        <v>12863</v>
      </c>
      <c r="K25" s="131">
        <v>355</v>
      </c>
      <c r="L25" s="168">
        <v>421</v>
      </c>
      <c r="M25" s="135">
        <v>9530</v>
      </c>
      <c r="N25" s="135">
        <v>89</v>
      </c>
      <c r="O25" s="131">
        <v>5027</v>
      </c>
      <c r="P25" s="133">
        <v>3003</v>
      </c>
      <c r="Q25" s="360" t="s">
        <v>237</v>
      </c>
      <c r="R25" s="168">
        <v>87</v>
      </c>
      <c r="S25" s="168">
        <v>1324</v>
      </c>
      <c r="T25" s="119">
        <v>13</v>
      </c>
    </row>
    <row r="26" spans="1:72" ht="15.95" customHeight="1">
      <c r="A26" s="117">
        <v>14</v>
      </c>
      <c r="B26" s="120" t="s">
        <v>5</v>
      </c>
      <c r="C26" s="172">
        <v>305708</v>
      </c>
      <c r="D26" s="125">
        <v>12840</v>
      </c>
      <c r="E26" s="125">
        <v>15157</v>
      </c>
      <c r="F26" s="125">
        <v>41620</v>
      </c>
      <c r="G26" s="125">
        <v>178775</v>
      </c>
      <c r="H26" s="125">
        <v>90398</v>
      </c>
      <c r="I26" s="125">
        <v>9356</v>
      </c>
      <c r="J26" s="125">
        <v>44690</v>
      </c>
      <c r="K26" s="125">
        <v>2397</v>
      </c>
      <c r="L26" s="125">
        <v>873</v>
      </c>
      <c r="M26" s="125">
        <v>28104</v>
      </c>
      <c r="N26" s="125">
        <v>391</v>
      </c>
      <c r="O26" s="125">
        <v>13979</v>
      </c>
      <c r="P26" s="125">
        <v>8915</v>
      </c>
      <c r="Q26" s="362" t="s">
        <v>237</v>
      </c>
      <c r="R26" s="125">
        <v>440</v>
      </c>
      <c r="S26" s="125">
        <v>4379</v>
      </c>
      <c r="T26" s="119">
        <v>14</v>
      </c>
    </row>
    <row r="27" spans="1:72" ht="15.95" customHeight="1">
      <c r="A27" s="117"/>
      <c r="B27" s="123" t="s">
        <v>91</v>
      </c>
      <c r="C27" s="172"/>
      <c r="D27" s="125"/>
      <c r="E27" s="166"/>
      <c r="F27" s="125"/>
      <c r="G27" s="125"/>
      <c r="H27" s="166"/>
      <c r="I27" s="125"/>
      <c r="J27" s="125"/>
      <c r="K27" s="166"/>
      <c r="L27" s="125"/>
      <c r="M27" s="125"/>
      <c r="N27" s="125"/>
      <c r="O27" s="125"/>
      <c r="P27" s="125"/>
      <c r="Q27" s="125"/>
      <c r="R27" s="168"/>
      <c r="S27" s="168"/>
    </row>
    <row r="28" spans="1:72" ht="15.95" customHeight="1">
      <c r="A28" s="117">
        <v>15</v>
      </c>
      <c r="B28" s="126" t="s">
        <v>101</v>
      </c>
      <c r="C28" s="359">
        <v>116622</v>
      </c>
      <c r="D28" s="133">
        <v>4847</v>
      </c>
      <c r="E28" s="129">
        <v>5448</v>
      </c>
      <c r="F28" s="168">
        <v>14609</v>
      </c>
      <c r="G28" s="130">
        <v>70810</v>
      </c>
      <c r="H28" s="131">
        <v>35239</v>
      </c>
      <c r="I28" s="132">
        <v>4126</v>
      </c>
      <c r="J28" s="133">
        <v>15307</v>
      </c>
      <c r="K28" s="131">
        <v>1114</v>
      </c>
      <c r="L28" s="168">
        <v>361</v>
      </c>
      <c r="M28" s="135">
        <v>10479</v>
      </c>
      <c r="N28" s="135">
        <v>157</v>
      </c>
      <c r="O28" s="131">
        <v>5457</v>
      </c>
      <c r="P28" s="133">
        <v>3632</v>
      </c>
      <c r="Q28" s="360" t="s">
        <v>237</v>
      </c>
      <c r="R28" s="168">
        <v>189</v>
      </c>
      <c r="S28" s="168">
        <v>1044</v>
      </c>
      <c r="T28" s="119">
        <v>15</v>
      </c>
    </row>
    <row r="29" spans="1:72" ht="15.95" customHeight="1">
      <c r="A29" s="117">
        <v>16</v>
      </c>
      <c r="B29" s="136" t="s">
        <v>102</v>
      </c>
      <c r="C29" s="359">
        <v>189086</v>
      </c>
      <c r="D29" s="133">
        <v>7993</v>
      </c>
      <c r="E29" s="129">
        <v>9709</v>
      </c>
      <c r="F29" s="168">
        <v>27011</v>
      </c>
      <c r="G29" s="130">
        <v>107965</v>
      </c>
      <c r="H29" s="131">
        <v>55159</v>
      </c>
      <c r="I29" s="132">
        <v>5230</v>
      </c>
      <c r="J29" s="133">
        <v>29383</v>
      </c>
      <c r="K29" s="131">
        <v>1283</v>
      </c>
      <c r="L29" s="168">
        <v>512</v>
      </c>
      <c r="M29" s="135">
        <v>17625</v>
      </c>
      <c r="N29" s="135">
        <v>234</v>
      </c>
      <c r="O29" s="131">
        <v>8522</v>
      </c>
      <c r="P29" s="133">
        <v>5283</v>
      </c>
      <c r="Q29" s="360" t="s">
        <v>237</v>
      </c>
      <c r="R29" s="168">
        <v>251</v>
      </c>
      <c r="S29" s="168">
        <v>3335</v>
      </c>
      <c r="T29" s="119">
        <v>16</v>
      </c>
    </row>
    <row r="30" spans="1:72" ht="15.95" customHeight="1">
      <c r="A30" s="117">
        <v>17</v>
      </c>
      <c r="B30" s="120" t="s">
        <v>6</v>
      </c>
      <c r="C30" s="172">
        <v>610264</v>
      </c>
      <c r="D30" s="125">
        <v>22090</v>
      </c>
      <c r="E30" s="125">
        <v>28111</v>
      </c>
      <c r="F30" s="125">
        <v>79016</v>
      </c>
      <c r="G30" s="125">
        <v>374454</v>
      </c>
      <c r="H30" s="125">
        <v>193347</v>
      </c>
      <c r="I30" s="125">
        <v>26102</v>
      </c>
      <c r="J30" s="125">
        <v>73785</v>
      </c>
      <c r="K30" s="125">
        <v>4439</v>
      </c>
      <c r="L30" s="125">
        <v>2267</v>
      </c>
      <c r="M30" s="125">
        <v>56994</v>
      </c>
      <c r="N30" s="125">
        <v>585</v>
      </c>
      <c r="O30" s="125">
        <v>21169</v>
      </c>
      <c r="P30" s="125">
        <v>21752</v>
      </c>
      <c r="Q30" s="125">
        <v>5582</v>
      </c>
      <c r="R30" s="125">
        <v>940</v>
      </c>
      <c r="S30" s="125">
        <v>6966</v>
      </c>
      <c r="T30" s="119">
        <v>17</v>
      </c>
    </row>
    <row r="31" spans="1:72">
      <c r="A31" s="117"/>
      <c r="B31" s="123" t="s">
        <v>91</v>
      </c>
      <c r="C31" s="172"/>
      <c r="D31" s="125"/>
      <c r="E31" s="166"/>
      <c r="F31" s="125"/>
      <c r="G31" s="125"/>
      <c r="H31" s="166"/>
      <c r="I31" s="125"/>
      <c r="J31" s="125"/>
      <c r="K31" s="166"/>
      <c r="L31" s="125"/>
      <c r="M31" s="125"/>
      <c r="N31" s="125"/>
      <c r="O31" s="125"/>
      <c r="P31" s="125"/>
      <c r="Q31" s="125"/>
      <c r="R31" s="168"/>
      <c r="S31" s="168"/>
    </row>
    <row r="32" spans="1:72" ht="15.95" customHeight="1">
      <c r="A32" s="117">
        <v>18</v>
      </c>
      <c r="B32" s="126" t="s">
        <v>103</v>
      </c>
      <c r="C32" s="359">
        <v>374386</v>
      </c>
      <c r="D32" s="133">
        <v>12539</v>
      </c>
      <c r="E32" s="129">
        <v>19354</v>
      </c>
      <c r="F32" s="168">
        <v>41695</v>
      </c>
      <c r="G32" s="130">
        <v>229609</v>
      </c>
      <c r="H32" s="131">
        <v>110142</v>
      </c>
      <c r="I32" s="132">
        <v>18262</v>
      </c>
      <c r="J32" s="133">
        <v>49006</v>
      </c>
      <c r="K32" s="131">
        <v>2378</v>
      </c>
      <c r="L32" s="168">
        <v>1543</v>
      </c>
      <c r="M32" s="135">
        <v>36495</v>
      </c>
      <c r="N32" s="135">
        <v>404</v>
      </c>
      <c r="O32" s="131">
        <v>12282</v>
      </c>
      <c r="P32" s="133">
        <v>14423</v>
      </c>
      <c r="Q32" s="133">
        <v>5582</v>
      </c>
      <c r="R32" s="168">
        <v>604</v>
      </c>
      <c r="S32" s="168">
        <v>3200</v>
      </c>
      <c r="T32" s="119">
        <v>18</v>
      </c>
    </row>
    <row r="33" spans="1:20" ht="15.95" customHeight="1">
      <c r="A33" s="117">
        <v>19</v>
      </c>
      <c r="B33" s="136" t="s">
        <v>104</v>
      </c>
      <c r="C33" s="359">
        <v>131554</v>
      </c>
      <c r="D33" s="133">
        <v>6261</v>
      </c>
      <c r="E33" s="129">
        <v>5348</v>
      </c>
      <c r="F33" s="168">
        <v>21423</v>
      </c>
      <c r="G33" s="130">
        <v>80906</v>
      </c>
      <c r="H33" s="131">
        <v>45053</v>
      </c>
      <c r="I33" s="132">
        <v>5107</v>
      </c>
      <c r="J33" s="133">
        <v>10955</v>
      </c>
      <c r="K33" s="131">
        <v>1184</v>
      </c>
      <c r="L33" s="168">
        <v>370</v>
      </c>
      <c r="M33" s="135">
        <v>10948</v>
      </c>
      <c r="N33" s="135">
        <v>130</v>
      </c>
      <c r="O33" s="131">
        <v>5036</v>
      </c>
      <c r="P33" s="133">
        <v>4373</v>
      </c>
      <c r="Q33" s="360" t="s">
        <v>237</v>
      </c>
      <c r="R33" s="168">
        <v>179</v>
      </c>
      <c r="S33" s="168">
        <v>1230</v>
      </c>
      <c r="T33" s="119">
        <v>19</v>
      </c>
    </row>
    <row r="34" spans="1:20" ht="15.95" customHeight="1">
      <c r="A34" s="117">
        <v>20</v>
      </c>
      <c r="B34" s="126" t="s">
        <v>105</v>
      </c>
      <c r="C34" s="359">
        <v>104324</v>
      </c>
      <c r="D34" s="133">
        <v>3290</v>
      </c>
      <c r="E34" s="129">
        <v>3409</v>
      </c>
      <c r="F34" s="168">
        <v>15898</v>
      </c>
      <c r="G34" s="130">
        <v>63939</v>
      </c>
      <c r="H34" s="131">
        <v>38152</v>
      </c>
      <c r="I34" s="132">
        <v>2733</v>
      </c>
      <c r="J34" s="133">
        <v>13824</v>
      </c>
      <c r="K34" s="131">
        <v>877</v>
      </c>
      <c r="L34" s="168">
        <v>354</v>
      </c>
      <c r="M34" s="135">
        <v>9551</v>
      </c>
      <c r="N34" s="135">
        <v>51</v>
      </c>
      <c r="O34" s="131">
        <v>3851</v>
      </c>
      <c r="P34" s="133">
        <v>2956</v>
      </c>
      <c r="Q34" s="360" t="s">
        <v>237</v>
      </c>
      <c r="R34" s="168">
        <v>157</v>
      </c>
      <c r="S34" s="168">
        <v>2536</v>
      </c>
      <c r="T34" s="119">
        <v>20</v>
      </c>
    </row>
    <row r="35" spans="1:20" ht="15.95" customHeight="1">
      <c r="A35" s="119">
        <v>21</v>
      </c>
      <c r="B35" s="120" t="s">
        <v>7</v>
      </c>
      <c r="C35" s="172">
        <v>826802</v>
      </c>
      <c r="D35" s="125">
        <v>25330</v>
      </c>
      <c r="E35" s="125">
        <v>40204</v>
      </c>
      <c r="F35" s="125">
        <v>81784</v>
      </c>
      <c r="G35" s="125">
        <v>541721</v>
      </c>
      <c r="H35" s="125">
        <v>347426</v>
      </c>
      <c r="I35" s="125">
        <v>35635</v>
      </c>
      <c r="J35" s="125">
        <v>95443</v>
      </c>
      <c r="K35" s="125">
        <v>3811</v>
      </c>
      <c r="L35" s="125">
        <v>2874</v>
      </c>
      <c r="M35" s="125">
        <v>58938</v>
      </c>
      <c r="N35" s="125">
        <v>604</v>
      </c>
      <c r="O35" s="125">
        <v>18060</v>
      </c>
      <c r="P35" s="125">
        <v>25236</v>
      </c>
      <c r="Q35" s="125">
        <v>5461</v>
      </c>
      <c r="R35" s="125">
        <v>814</v>
      </c>
      <c r="S35" s="125">
        <v>8763</v>
      </c>
      <c r="T35" s="119">
        <v>21</v>
      </c>
    </row>
    <row r="36" spans="1:20">
      <c r="A36" s="117"/>
      <c r="B36" s="123" t="s">
        <v>91</v>
      </c>
      <c r="C36" s="172"/>
      <c r="D36" s="125"/>
      <c r="E36" s="166"/>
      <c r="F36" s="125"/>
      <c r="G36" s="125"/>
      <c r="H36" s="166"/>
      <c r="I36" s="125"/>
      <c r="J36" s="125"/>
      <c r="K36" s="166"/>
      <c r="L36" s="125"/>
      <c r="M36" s="125"/>
      <c r="N36" s="125"/>
      <c r="O36" s="125"/>
      <c r="P36" s="125"/>
      <c r="Q36" s="125"/>
      <c r="R36" s="168"/>
      <c r="S36" s="168"/>
    </row>
    <row r="37" spans="1:20" ht="15.95" customHeight="1">
      <c r="A37" s="117">
        <v>22</v>
      </c>
      <c r="B37" s="126" t="s">
        <v>106</v>
      </c>
      <c r="C37" s="359">
        <v>553806</v>
      </c>
      <c r="D37" s="133">
        <v>15639</v>
      </c>
      <c r="E37" s="129">
        <v>25004</v>
      </c>
      <c r="F37" s="168">
        <v>54584</v>
      </c>
      <c r="G37" s="130">
        <v>359960</v>
      </c>
      <c r="H37" s="131">
        <v>227621</v>
      </c>
      <c r="I37" s="132">
        <v>26088</v>
      </c>
      <c r="J37" s="133">
        <v>68203</v>
      </c>
      <c r="K37" s="131">
        <v>2402</v>
      </c>
      <c r="L37" s="168">
        <v>1926</v>
      </c>
      <c r="M37" s="135">
        <v>41781</v>
      </c>
      <c r="N37" s="135">
        <v>475</v>
      </c>
      <c r="O37" s="131">
        <v>11562</v>
      </c>
      <c r="P37" s="133">
        <v>17986</v>
      </c>
      <c r="Q37" s="133">
        <v>5461</v>
      </c>
      <c r="R37" s="168">
        <v>566</v>
      </c>
      <c r="S37" s="168">
        <v>5731</v>
      </c>
      <c r="T37" s="119">
        <v>22</v>
      </c>
    </row>
    <row r="38" spans="1:20" ht="15.95" customHeight="1">
      <c r="A38" s="117">
        <v>23</v>
      </c>
      <c r="B38" s="136" t="s">
        <v>107</v>
      </c>
      <c r="C38" s="359">
        <v>152039</v>
      </c>
      <c r="D38" s="133">
        <v>5455</v>
      </c>
      <c r="E38" s="129">
        <v>6479</v>
      </c>
      <c r="F38" s="168">
        <v>12872</v>
      </c>
      <c r="G38" s="130">
        <v>106001</v>
      </c>
      <c r="H38" s="131">
        <v>74683</v>
      </c>
      <c r="I38" s="132">
        <v>4226</v>
      </c>
      <c r="J38" s="133">
        <v>15795</v>
      </c>
      <c r="K38" s="131">
        <v>662</v>
      </c>
      <c r="L38" s="168">
        <v>549</v>
      </c>
      <c r="M38" s="135">
        <v>8353</v>
      </c>
      <c r="N38" s="135">
        <v>65</v>
      </c>
      <c r="O38" s="131">
        <v>2357</v>
      </c>
      <c r="P38" s="133">
        <v>4315</v>
      </c>
      <c r="Q38" s="360" t="s">
        <v>237</v>
      </c>
      <c r="R38" s="168">
        <v>135</v>
      </c>
      <c r="S38" s="168">
        <v>1481</v>
      </c>
      <c r="T38" s="119">
        <v>23</v>
      </c>
    </row>
    <row r="39" spans="1:20" ht="15.95" customHeight="1">
      <c r="A39" s="117">
        <v>24</v>
      </c>
      <c r="B39" s="126" t="s">
        <v>108</v>
      </c>
      <c r="C39" s="359">
        <v>120957</v>
      </c>
      <c r="D39" s="133">
        <v>4236</v>
      </c>
      <c r="E39" s="129">
        <v>8721</v>
      </c>
      <c r="F39" s="168">
        <v>14328</v>
      </c>
      <c r="G39" s="130">
        <v>75760</v>
      </c>
      <c r="H39" s="131">
        <v>45122</v>
      </c>
      <c r="I39" s="132">
        <v>5321</v>
      </c>
      <c r="J39" s="133">
        <v>11445</v>
      </c>
      <c r="K39" s="131">
        <v>747</v>
      </c>
      <c r="L39" s="168">
        <v>399</v>
      </c>
      <c r="M39" s="135">
        <v>8804</v>
      </c>
      <c r="N39" s="135">
        <v>64</v>
      </c>
      <c r="O39" s="131">
        <v>4141</v>
      </c>
      <c r="P39" s="133">
        <v>2935</v>
      </c>
      <c r="Q39" s="360" t="s">
        <v>237</v>
      </c>
      <c r="R39" s="168">
        <v>113</v>
      </c>
      <c r="S39" s="168">
        <v>1551</v>
      </c>
      <c r="T39" s="119">
        <v>24</v>
      </c>
    </row>
    <row r="40" spans="1:20" ht="15.95" customHeight="1">
      <c r="A40" s="119">
        <v>25</v>
      </c>
      <c r="B40" s="120" t="s">
        <v>8</v>
      </c>
      <c r="C40" s="172">
        <v>1580124</v>
      </c>
      <c r="D40" s="125">
        <v>51389</v>
      </c>
      <c r="E40" s="125">
        <v>79791</v>
      </c>
      <c r="F40" s="125">
        <v>160438</v>
      </c>
      <c r="G40" s="125">
        <v>1030860</v>
      </c>
      <c r="H40" s="125">
        <v>555528</v>
      </c>
      <c r="I40" s="125">
        <v>93325</v>
      </c>
      <c r="J40" s="125">
        <v>149808</v>
      </c>
      <c r="K40" s="125">
        <v>10279</v>
      </c>
      <c r="L40" s="125">
        <v>4234</v>
      </c>
      <c r="M40" s="125">
        <v>154525</v>
      </c>
      <c r="N40" s="125">
        <v>1514</v>
      </c>
      <c r="O40" s="125">
        <v>49264</v>
      </c>
      <c r="P40" s="125">
        <v>70052</v>
      </c>
      <c r="Q40" s="125">
        <v>15057</v>
      </c>
      <c r="R40" s="125">
        <v>2633</v>
      </c>
      <c r="S40" s="125">
        <v>16005</v>
      </c>
      <c r="T40" s="119">
        <v>25</v>
      </c>
    </row>
    <row r="41" spans="1:20">
      <c r="A41" s="117"/>
      <c r="B41" s="123" t="s">
        <v>91</v>
      </c>
      <c r="C41" s="172"/>
      <c r="D41" s="125"/>
      <c r="E41" s="166"/>
      <c r="F41" s="125"/>
      <c r="G41" s="125"/>
      <c r="H41" s="166"/>
      <c r="I41" s="125"/>
      <c r="J41" s="125"/>
      <c r="K41" s="166"/>
      <c r="L41" s="125"/>
      <c r="M41" s="125"/>
      <c r="N41" s="125"/>
      <c r="O41" s="125"/>
      <c r="P41" s="125"/>
      <c r="Q41" s="125"/>
      <c r="R41" s="168"/>
      <c r="S41" s="168"/>
    </row>
    <row r="42" spans="1:20" ht="15.95" customHeight="1">
      <c r="A42" s="117">
        <v>26</v>
      </c>
      <c r="B42" s="126" t="s">
        <v>109</v>
      </c>
      <c r="C42" s="359">
        <v>762435</v>
      </c>
      <c r="D42" s="133">
        <v>16682</v>
      </c>
      <c r="E42" s="129">
        <v>34507</v>
      </c>
      <c r="F42" s="168">
        <v>57279</v>
      </c>
      <c r="G42" s="130">
        <v>516212</v>
      </c>
      <c r="H42" s="131">
        <v>280144</v>
      </c>
      <c r="I42" s="132">
        <v>75607</v>
      </c>
      <c r="J42" s="133">
        <v>54955</v>
      </c>
      <c r="K42" s="131">
        <v>5754</v>
      </c>
      <c r="L42" s="168">
        <v>1439</v>
      </c>
      <c r="M42" s="135">
        <v>82623</v>
      </c>
      <c r="N42" s="135">
        <v>829</v>
      </c>
      <c r="O42" s="131">
        <v>18866</v>
      </c>
      <c r="P42" s="133">
        <v>39657</v>
      </c>
      <c r="Q42" s="133">
        <v>15057</v>
      </c>
      <c r="R42" s="168">
        <v>1559</v>
      </c>
      <c r="S42" s="168">
        <v>6655</v>
      </c>
      <c r="T42" s="119">
        <v>26</v>
      </c>
    </row>
    <row r="43" spans="1:20" ht="15.95" customHeight="1">
      <c r="A43" s="117">
        <v>27</v>
      </c>
      <c r="B43" s="136" t="s">
        <v>110</v>
      </c>
      <c r="C43" s="359">
        <v>247080</v>
      </c>
      <c r="D43" s="133">
        <v>11055</v>
      </c>
      <c r="E43" s="129">
        <v>15837</v>
      </c>
      <c r="F43" s="168">
        <v>31441</v>
      </c>
      <c r="G43" s="130">
        <v>151380</v>
      </c>
      <c r="H43" s="131">
        <v>59676</v>
      </c>
      <c r="I43" s="131" t="s">
        <v>237</v>
      </c>
      <c r="J43" s="133">
        <v>34745</v>
      </c>
      <c r="K43" s="131">
        <v>1574</v>
      </c>
      <c r="L43" s="168">
        <v>1048</v>
      </c>
      <c r="M43" s="135">
        <v>26932</v>
      </c>
      <c r="N43" s="135">
        <v>230</v>
      </c>
      <c r="O43" s="131">
        <v>10633</v>
      </c>
      <c r="P43" s="133">
        <v>13553</v>
      </c>
      <c r="Q43" s="360" t="s">
        <v>237</v>
      </c>
      <c r="R43" s="168">
        <v>357</v>
      </c>
      <c r="S43" s="168">
        <v>2159</v>
      </c>
      <c r="T43" s="119">
        <v>27</v>
      </c>
    </row>
    <row r="44" spans="1:20" ht="15.95" customHeight="1">
      <c r="A44" s="117">
        <v>28</v>
      </c>
      <c r="B44" s="126" t="s">
        <v>111</v>
      </c>
      <c r="C44" s="359">
        <v>99334</v>
      </c>
      <c r="D44" s="133">
        <v>4175</v>
      </c>
      <c r="E44" s="129">
        <v>4647</v>
      </c>
      <c r="F44" s="168">
        <v>11289</v>
      </c>
      <c r="G44" s="130">
        <v>63751</v>
      </c>
      <c r="H44" s="131">
        <v>39578</v>
      </c>
      <c r="I44" s="132">
        <v>2398</v>
      </c>
      <c r="J44" s="133">
        <v>12179</v>
      </c>
      <c r="K44" s="131">
        <v>588</v>
      </c>
      <c r="L44" s="168">
        <v>307</v>
      </c>
      <c r="M44" s="135">
        <v>7334</v>
      </c>
      <c r="N44" s="135">
        <v>71</v>
      </c>
      <c r="O44" s="131">
        <v>3110</v>
      </c>
      <c r="P44" s="133">
        <v>2971</v>
      </c>
      <c r="Q44" s="360" t="s">
        <v>237</v>
      </c>
      <c r="R44" s="168">
        <v>88</v>
      </c>
      <c r="S44" s="168">
        <v>1094</v>
      </c>
      <c r="T44" s="119">
        <v>28</v>
      </c>
    </row>
    <row r="45" spans="1:20" ht="15.95" customHeight="1">
      <c r="A45" s="117">
        <v>29</v>
      </c>
      <c r="B45" s="136" t="s">
        <v>112</v>
      </c>
      <c r="C45" s="359">
        <v>187497</v>
      </c>
      <c r="D45" s="133">
        <v>7585</v>
      </c>
      <c r="E45" s="129">
        <v>9954</v>
      </c>
      <c r="F45" s="168">
        <v>25526</v>
      </c>
      <c r="G45" s="130">
        <v>119390</v>
      </c>
      <c r="H45" s="131">
        <v>65541</v>
      </c>
      <c r="I45" s="132">
        <v>6420</v>
      </c>
      <c r="J45" s="133">
        <v>16941</v>
      </c>
      <c r="K45" s="131">
        <v>1122</v>
      </c>
      <c r="L45" s="168">
        <v>559</v>
      </c>
      <c r="M45" s="135">
        <v>16281</v>
      </c>
      <c r="N45" s="135">
        <v>141</v>
      </c>
      <c r="O45" s="131">
        <v>6192</v>
      </c>
      <c r="P45" s="133">
        <v>6047</v>
      </c>
      <c r="Q45" s="360" t="s">
        <v>237</v>
      </c>
      <c r="R45" s="168">
        <v>352</v>
      </c>
      <c r="S45" s="168">
        <v>3549</v>
      </c>
      <c r="T45" s="119">
        <v>29</v>
      </c>
    </row>
    <row r="46" spans="1:20" ht="15.95" customHeight="1">
      <c r="A46" s="117">
        <v>30</v>
      </c>
      <c r="B46" s="126" t="s">
        <v>113</v>
      </c>
      <c r="C46" s="359">
        <v>154264</v>
      </c>
      <c r="D46" s="133">
        <v>6865</v>
      </c>
      <c r="E46" s="129">
        <v>8779</v>
      </c>
      <c r="F46" s="168">
        <v>20632</v>
      </c>
      <c r="G46" s="130">
        <v>92404</v>
      </c>
      <c r="H46" s="131">
        <v>52873</v>
      </c>
      <c r="I46" s="132">
        <v>5405</v>
      </c>
      <c r="J46" s="133">
        <v>18939</v>
      </c>
      <c r="K46" s="131">
        <v>833</v>
      </c>
      <c r="L46" s="168">
        <v>407</v>
      </c>
      <c r="M46" s="135">
        <v>12374</v>
      </c>
      <c r="N46" s="135">
        <v>161</v>
      </c>
      <c r="O46" s="131">
        <v>6299</v>
      </c>
      <c r="P46" s="133">
        <v>4323</v>
      </c>
      <c r="Q46" s="360" t="s">
        <v>237</v>
      </c>
      <c r="R46" s="168">
        <v>173</v>
      </c>
      <c r="S46" s="168">
        <v>1418</v>
      </c>
      <c r="T46" s="119">
        <v>30</v>
      </c>
    </row>
    <row r="47" spans="1:20" ht="15.95" customHeight="1">
      <c r="A47" s="117">
        <v>31</v>
      </c>
      <c r="B47" s="136" t="s">
        <v>114</v>
      </c>
      <c r="C47" s="359">
        <v>129514</v>
      </c>
      <c r="D47" s="133">
        <v>5027</v>
      </c>
      <c r="E47" s="129">
        <v>6067</v>
      </c>
      <c r="F47" s="168">
        <v>14271</v>
      </c>
      <c r="G47" s="130">
        <v>87723</v>
      </c>
      <c r="H47" s="131">
        <v>57716</v>
      </c>
      <c r="I47" s="132">
        <v>3495</v>
      </c>
      <c r="J47" s="133">
        <v>12049</v>
      </c>
      <c r="K47" s="131">
        <v>408</v>
      </c>
      <c r="L47" s="168">
        <v>474</v>
      </c>
      <c r="M47" s="135">
        <v>8981</v>
      </c>
      <c r="N47" s="135">
        <v>82</v>
      </c>
      <c r="O47" s="131">
        <v>4164</v>
      </c>
      <c r="P47" s="133">
        <v>3501</v>
      </c>
      <c r="Q47" s="360" t="s">
        <v>237</v>
      </c>
      <c r="R47" s="168">
        <v>104</v>
      </c>
      <c r="S47" s="168">
        <v>1130</v>
      </c>
      <c r="T47" s="119">
        <v>31</v>
      </c>
    </row>
    <row r="48" spans="1:20" ht="9" customHeight="1">
      <c r="A48" s="138"/>
      <c r="B48" s="139"/>
      <c r="R48" s="141"/>
    </row>
    <row r="49" spans="1:20" s="142" customFormat="1" ht="12.95" customHeight="1">
      <c r="A49" s="437" t="s">
        <v>115</v>
      </c>
      <c r="B49" s="437"/>
      <c r="C49" s="437"/>
      <c r="D49" s="437"/>
      <c r="E49" s="437"/>
      <c r="F49" s="437"/>
      <c r="G49" s="437"/>
      <c r="H49" s="437"/>
      <c r="I49" s="437"/>
      <c r="J49" s="437"/>
      <c r="K49" s="437"/>
      <c r="L49" s="437"/>
      <c r="M49" s="437"/>
      <c r="N49" s="437"/>
      <c r="O49" s="437"/>
      <c r="P49" s="437"/>
      <c r="Q49" s="437"/>
      <c r="R49" s="437"/>
      <c r="S49" s="437"/>
      <c r="T49" s="437"/>
    </row>
    <row r="50" spans="1:20" s="142" customFormat="1" ht="12.95" customHeight="1">
      <c r="A50" s="437" t="s">
        <v>269</v>
      </c>
      <c r="B50" s="437"/>
      <c r="C50" s="437"/>
      <c r="D50" s="437"/>
      <c r="E50" s="437"/>
      <c r="F50" s="437"/>
      <c r="G50" s="437"/>
      <c r="H50" s="437"/>
      <c r="I50" s="437"/>
      <c r="J50" s="437"/>
      <c r="K50" s="437"/>
      <c r="L50" s="437"/>
      <c r="M50" s="437"/>
      <c r="N50" s="437"/>
      <c r="O50" s="437"/>
      <c r="P50" s="437"/>
      <c r="Q50" s="437"/>
      <c r="R50" s="437"/>
      <c r="S50" s="437"/>
      <c r="T50" s="437"/>
    </row>
    <row r="51" spans="1:20" s="142" customFormat="1" ht="12.95" customHeight="1">
      <c r="A51" s="143" t="s">
        <v>116</v>
      </c>
      <c r="B51" s="143"/>
      <c r="C51" s="144"/>
      <c r="D51" s="144"/>
      <c r="E51" s="145"/>
      <c r="F51" s="144"/>
      <c r="G51" s="144"/>
      <c r="H51" s="145"/>
      <c r="I51" s="145"/>
      <c r="J51" s="146"/>
      <c r="K51" s="147"/>
      <c r="L51" s="148"/>
      <c r="M51" s="148"/>
      <c r="N51" s="148"/>
      <c r="O51" s="148"/>
      <c r="P51" s="148"/>
      <c r="Q51" s="147"/>
      <c r="R51" s="148"/>
      <c r="S51" s="148"/>
      <c r="T51" s="149"/>
    </row>
    <row r="52" spans="1:20" s="142" customFormat="1" ht="12.95" customHeight="1">
      <c r="A52" s="143" t="s">
        <v>260</v>
      </c>
      <c r="B52" s="143"/>
      <c r="C52" s="144"/>
      <c r="D52" s="144"/>
      <c r="E52" s="145"/>
      <c r="F52" s="144"/>
      <c r="G52" s="144"/>
      <c r="H52" s="145"/>
      <c r="I52" s="145"/>
      <c r="J52" s="150"/>
      <c r="K52" s="145"/>
      <c r="L52" s="144"/>
      <c r="M52" s="150"/>
      <c r="N52" s="150"/>
      <c r="O52" s="150"/>
      <c r="P52" s="150"/>
      <c r="Q52" s="151"/>
      <c r="R52" s="150"/>
      <c r="S52" s="150"/>
      <c r="T52" s="152"/>
    </row>
    <row r="53" spans="1:20" s="90" customFormat="1" ht="14.25" customHeight="1">
      <c r="A53" s="153" t="s">
        <v>245</v>
      </c>
      <c r="C53" s="154"/>
      <c r="D53" s="155"/>
      <c r="E53" s="156"/>
      <c r="F53" s="155"/>
      <c r="G53" s="156"/>
      <c r="H53" s="156"/>
      <c r="I53" s="154"/>
      <c r="J53" s="154"/>
      <c r="K53" s="157"/>
      <c r="L53" s="154"/>
      <c r="M53" s="154"/>
      <c r="N53" s="154"/>
      <c r="O53" s="157"/>
      <c r="P53" s="154"/>
      <c r="Q53" s="154"/>
      <c r="R53" s="94"/>
    </row>
    <row r="54" spans="1:20" s="90" customFormat="1" ht="12.75" customHeight="1">
      <c r="A54" s="158" t="s">
        <v>117</v>
      </c>
      <c r="C54" s="154"/>
      <c r="D54" s="155"/>
      <c r="E54" s="156"/>
      <c r="F54" s="155"/>
      <c r="G54" s="159"/>
      <c r="H54" s="156"/>
      <c r="I54" s="154"/>
      <c r="J54" s="154"/>
      <c r="K54" s="157"/>
      <c r="L54" s="154"/>
      <c r="M54" s="154"/>
      <c r="N54" s="154"/>
      <c r="O54" s="157"/>
      <c r="P54" s="154"/>
      <c r="Q54" s="154"/>
      <c r="R54" s="94"/>
    </row>
    <row r="55" spans="1:20" s="90" customFormat="1" ht="6.75" customHeight="1" thickBot="1">
      <c r="A55" s="95"/>
      <c r="C55" s="154"/>
      <c r="D55" s="155"/>
      <c r="E55" s="156"/>
      <c r="F55" s="155"/>
      <c r="G55" s="159"/>
      <c r="H55" s="156"/>
      <c r="I55" s="154"/>
      <c r="J55" s="154"/>
      <c r="K55" s="157"/>
      <c r="L55" s="154"/>
      <c r="M55" s="154"/>
      <c r="N55" s="154"/>
      <c r="O55" s="157"/>
      <c r="P55" s="154"/>
      <c r="Q55" s="154"/>
      <c r="R55" s="94"/>
    </row>
    <row r="56" spans="1:20" s="102" customFormat="1" ht="15" customHeight="1">
      <c r="A56" s="411" t="s">
        <v>66</v>
      </c>
      <c r="B56" s="414" t="s">
        <v>67</v>
      </c>
      <c r="C56" s="417" t="s">
        <v>68</v>
      </c>
      <c r="D56" s="417"/>
      <c r="E56" s="417"/>
      <c r="F56" s="417"/>
      <c r="G56" s="417"/>
      <c r="H56" s="417"/>
      <c r="I56" s="417"/>
      <c r="J56" s="417"/>
      <c r="K56" s="417"/>
      <c r="L56" s="418"/>
      <c r="M56" s="98" t="s">
        <v>69</v>
      </c>
      <c r="N56" s="99"/>
      <c r="O56" s="99"/>
      <c r="P56" s="99"/>
      <c r="Q56" s="100"/>
      <c r="R56" s="99"/>
      <c r="S56" s="101"/>
      <c r="T56" s="419" t="s">
        <v>70</v>
      </c>
    </row>
    <row r="57" spans="1:20" s="102" customFormat="1" ht="15" customHeight="1">
      <c r="A57" s="412"/>
      <c r="B57" s="415"/>
      <c r="C57" s="422" t="s">
        <v>71</v>
      </c>
      <c r="D57" s="423"/>
      <c r="E57" s="423"/>
      <c r="F57" s="423"/>
      <c r="G57" s="423"/>
      <c r="H57" s="423"/>
      <c r="I57" s="423"/>
      <c r="J57" s="423"/>
      <c r="K57" s="423"/>
      <c r="L57" s="423"/>
      <c r="M57" s="423"/>
      <c r="N57" s="423"/>
      <c r="O57" s="423"/>
      <c r="P57" s="423"/>
      <c r="Q57" s="423"/>
      <c r="R57" s="423"/>
      <c r="S57" s="424"/>
      <c r="T57" s="420"/>
    </row>
    <row r="58" spans="1:20" s="102" customFormat="1" ht="15.75" customHeight="1">
      <c r="A58" s="412"/>
      <c r="B58" s="415"/>
      <c r="C58" s="438" t="s">
        <v>72</v>
      </c>
      <c r="D58" s="428" t="s">
        <v>73</v>
      </c>
      <c r="E58" s="423"/>
      <c r="F58" s="423"/>
      <c r="G58" s="423"/>
      <c r="H58" s="423"/>
      <c r="I58" s="423"/>
      <c r="J58" s="423"/>
      <c r="K58" s="423"/>
      <c r="L58" s="424"/>
      <c r="M58" s="429" t="s">
        <v>74</v>
      </c>
      <c r="N58" s="432" t="s">
        <v>75</v>
      </c>
      <c r="O58" s="433"/>
      <c r="P58" s="433"/>
      <c r="Q58" s="433"/>
      <c r="R58" s="433"/>
      <c r="S58" s="434"/>
      <c r="T58" s="420"/>
    </row>
    <row r="59" spans="1:20" s="102" customFormat="1" ht="39.75" customHeight="1">
      <c r="A59" s="412"/>
      <c r="B59" s="415"/>
      <c r="C59" s="412"/>
      <c r="D59" s="435" t="s">
        <v>76</v>
      </c>
      <c r="E59" s="435" t="s">
        <v>77</v>
      </c>
      <c r="F59" s="425" t="s">
        <v>78</v>
      </c>
      <c r="G59" s="103" t="s">
        <v>79</v>
      </c>
      <c r="H59" s="104"/>
      <c r="I59" s="435" t="s">
        <v>80</v>
      </c>
      <c r="J59" s="429" t="s">
        <v>81</v>
      </c>
      <c r="K59" s="435" t="s">
        <v>82</v>
      </c>
      <c r="L59" s="429" t="s">
        <v>83</v>
      </c>
      <c r="M59" s="430"/>
      <c r="N59" s="435" t="s">
        <v>76</v>
      </c>
      <c r="O59" s="425" t="s">
        <v>78</v>
      </c>
      <c r="P59" s="429" t="s">
        <v>84</v>
      </c>
      <c r="Q59" s="435" t="s">
        <v>85</v>
      </c>
      <c r="R59" s="429" t="s">
        <v>86</v>
      </c>
      <c r="S59" s="429" t="s">
        <v>87</v>
      </c>
      <c r="T59" s="420"/>
    </row>
    <row r="60" spans="1:20" s="102" customFormat="1" ht="91.5" customHeight="1" thickBot="1">
      <c r="A60" s="413"/>
      <c r="B60" s="416"/>
      <c r="C60" s="413"/>
      <c r="D60" s="436"/>
      <c r="E60" s="436"/>
      <c r="F60" s="427"/>
      <c r="G60" s="105" t="s">
        <v>88</v>
      </c>
      <c r="H60" s="106" t="s">
        <v>89</v>
      </c>
      <c r="I60" s="436"/>
      <c r="J60" s="431"/>
      <c r="K60" s="436"/>
      <c r="L60" s="431"/>
      <c r="M60" s="431"/>
      <c r="N60" s="436"/>
      <c r="O60" s="427"/>
      <c r="P60" s="431"/>
      <c r="Q60" s="436"/>
      <c r="R60" s="431"/>
      <c r="S60" s="431"/>
      <c r="T60" s="421"/>
    </row>
    <row r="61" spans="1:20" s="116" customFormat="1" ht="7.15" customHeight="1">
      <c r="A61" s="107"/>
      <c r="B61" s="108"/>
      <c r="C61" s="160"/>
      <c r="D61" s="161"/>
      <c r="E61" s="162"/>
      <c r="F61" s="161"/>
      <c r="G61" s="163"/>
      <c r="H61" s="163"/>
      <c r="I61" s="164"/>
      <c r="J61" s="164"/>
      <c r="K61" s="162"/>
      <c r="L61" s="161"/>
      <c r="M61" s="165"/>
      <c r="N61" s="161"/>
      <c r="O61" s="162"/>
      <c r="P61" s="161"/>
      <c r="Q61" s="165"/>
      <c r="R61" s="115"/>
      <c r="S61" s="115"/>
    </row>
    <row r="62" spans="1:20" ht="15" customHeight="1">
      <c r="A62" s="117">
        <v>1</v>
      </c>
      <c r="B62" s="120" t="s">
        <v>118</v>
      </c>
      <c r="C62" s="121"/>
      <c r="D62" s="125"/>
      <c r="E62" s="166"/>
      <c r="F62" s="125"/>
      <c r="G62" s="125"/>
      <c r="H62" s="166"/>
      <c r="I62" s="125"/>
      <c r="J62" s="125"/>
      <c r="K62" s="166"/>
      <c r="L62" s="125"/>
      <c r="M62" s="125"/>
      <c r="N62" s="125"/>
      <c r="O62" s="125"/>
      <c r="P62" s="125"/>
      <c r="Q62" s="125"/>
      <c r="R62" s="125"/>
      <c r="S62" s="125"/>
      <c r="T62" s="138"/>
    </row>
    <row r="63" spans="1:20" ht="15" customHeight="1">
      <c r="A63" s="117"/>
      <c r="B63" s="136" t="s">
        <v>119</v>
      </c>
      <c r="C63" s="121">
        <v>229014</v>
      </c>
      <c r="D63" s="125">
        <v>9186</v>
      </c>
      <c r="E63" s="166">
        <v>11009</v>
      </c>
      <c r="F63" s="125">
        <v>24917</v>
      </c>
      <c r="G63" s="125">
        <v>141624</v>
      </c>
      <c r="H63" s="166">
        <v>81635</v>
      </c>
      <c r="I63" s="125">
        <v>7864</v>
      </c>
      <c r="J63" s="125">
        <v>32523</v>
      </c>
      <c r="K63" s="166">
        <v>1058</v>
      </c>
      <c r="L63" s="125">
        <v>833</v>
      </c>
      <c r="M63" s="125">
        <v>22641</v>
      </c>
      <c r="N63" s="125">
        <v>170</v>
      </c>
      <c r="O63" s="125">
        <v>11452</v>
      </c>
      <c r="P63" s="125">
        <v>7237</v>
      </c>
      <c r="Q63" s="125">
        <v>1107</v>
      </c>
      <c r="R63" s="125">
        <v>282</v>
      </c>
      <c r="S63" s="125">
        <v>2393</v>
      </c>
      <c r="T63" s="138">
        <v>1</v>
      </c>
    </row>
    <row r="64" spans="1:20" ht="15" customHeight="1">
      <c r="A64" s="117">
        <v>2</v>
      </c>
      <c r="B64" s="120" t="s">
        <v>10</v>
      </c>
      <c r="C64" s="121">
        <v>504161</v>
      </c>
      <c r="D64" s="121">
        <v>15841</v>
      </c>
      <c r="E64" s="121">
        <v>39105</v>
      </c>
      <c r="F64" s="121">
        <v>58320</v>
      </c>
      <c r="G64" s="121">
        <v>303381</v>
      </c>
      <c r="H64" s="121">
        <v>214187</v>
      </c>
      <c r="I64" s="121">
        <v>16636</v>
      </c>
      <c r="J64" s="121">
        <v>64667</v>
      </c>
      <c r="K64" s="121">
        <v>4183</v>
      </c>
      <c r="L64" s="121">
        <v>2028</v>
      </c>
      <c r="M64" s="121">
        <v>35198</v>
      </c>
      <c r="N64" s="121">
        <v>280</v>
      </c>
      <c r="O64" s="121">
        <v>13808</v>
      </c>
      <c r="P64" s="121">
        <v>12991</v>
      </c>
      <c r="Q64" s="121">
        <v>1856</v>
      </c>
      <c r="R64" s="121">
        <v>553</v>
      </c>
      <c r="S64" s="121">
        <v>5710</v>
      </c>
      <c r="T64" s="138">
        <v>2</v>
      </c>
    </row>
    <row r="65" spans="1:20" ht="15" customHeight="1">
      <c r="A65" s="117"/>
      <c r="B65" s="123" t="s">
        <v>120</v>
      </c>
      <c r="C65" s="121"/>
      <c r="D65" s="121"/>
      <c r="E65" s="124"/>
      <c r="F65" s="121"/>
      <c r="G65" s="121"/>
      <c r="H65" s="124"/>
      <c r="I65" s="125"/>
      <c r="J65" s="125"/>
      <c r="K65" s="124"/>
      <c r="L65" s="121"/>
      <c r="M65" s="121"/>
      <c r="N65" s="121"/>
      <c r="O65" s="121"/>
      <c r="P65" s="121"/>
      <c r="Q65" s="167"/>
      <c r="R65" s="363"/>
      <c r="S65" s="168"/>
      <c r="T65" s="138"/>
    </row>
    <row r="66" spans="1:20" ht="15" customHeight="1">
      <c r="A66" s="117">
        <v>3</v>
      </c>
      <c r="B66" s="136" t="s">
        <v>121</v>
      </c>
      <c r="C66" s="127">
        <v>102101</v>
      </c>
      <c r="D66" s="132">
        <v>3326</v>
      </c>
      <c r="E66" s="129">
        <v>7121</v>
      </c>
      <c r="F66" s="168">
        <v>10478</v>
      </c>
      <c r="G66" s="169">
        <v>66780</v>
      </c>
      <c r="H66" s="131">
        <v>46288</v>
      </c>
      <c r="I66" s="133">
        <v>2496</v>
      </c>
      <c r="J66" s="133">
        <v>10530</v>
      </c>
      <c r="K66" s="131">
        <v>768</v>
      </c>
      <c r="L66" s="131">
        <v>602</v>
      </c>
      <c r="M66" s="170">
        <v>7580</v>
      </c>
      <c r="N66" s="135">
        <v>34</v>
      </c>
      <c r="O66" s="131">
        <v>3584</v>
      </c>
      <c r="P66" s="133">
        <v>2637</v>
      </c>
      <c r="Q66" s="360" t="s">
        <v>237</v>
      </c>
      <c r="R66" s="363">
        <v>154</v>
      </c>
      <c r="S66" s="168">
        <v>1171</v>
      </c>
      <c r="T66" s="138">
        <v>3</v>
      </c>
    </row>
    <row r="67" spans="1:20" ht="15" customHeight="1">
      <c r="A67" s="117">
        <v>4</v>
      </c>
      <c r="B67" s="136" t="s">
        <v>122</v>
      </c>
      <c r="C67" s="127">
        <v>113957</v>
      </c>
      <c r="D67" s="132">
        <v>4201</v>
      </c>
      <c r="E67" s="129">
        <v>20629</v>
      </c>
      <c r="F67" s="168">
        <v>14759</v>
      </c>
      <c r="G67" s="169">
        <v>62121</v>
      </c>
      <c r="H67" s="131">
        <v>43421</v>
      </c>
      <c r="I67" s="133">
        <v>2002</v>
      </c>
      <c r="J67" s="133">
        <v>9445</v>
      </c>
      <c r="K67" s="131">
        <v>429</v>
      </c>
      <c r="L67" s="131">
        <v>371</v>
      </c>
      <c r="M67" s="170">
        <v>5531</v>
      </c>
      <c r="N67" s="135">
        <v>63</v>
      </c>
      <c r="O67" s="134">
        <v>2095</v>
      </c>
      <c r="P67" s="133">
        <v>2252</v>
      </c>
      <c r="Q67" s="360" t="s">
        <v>237</v>
      </c>
      <c r="R67" s="363">
        <v>69</v>
      </c>
      <c r="S67" s="168">
        <v>1052</v>
      </c>
      <c r="T67" s="138">
        <v>4</v>
      </c>
    </row>
    <row r="68" spans="1:20" ht="15" customHeight="1">
      <c r="A68" s="117">
        <v>5</v>
      </c>
      <c r="B68" s="136" t="s">
        <v>123</v>
      </c>
      <c r="C68" s="127">
        <v>192531</v>
      </c>
      <c r="D68" s="132">
        <v>5066</v>
      </c>
      <c r="E68" s="129">
        <v>6990</v>
      </c>
      <c r="F68" s="168">
        <v>20258</v>
      </c>
      <c r="G68" s="169">
        <v>121012</v>
      </c>
      <c r="H68" s="131">
        <v>91053</v>
      </c>
      <c r="I68" s="133">
        <v>9767</v>
      </c>
      <c r="J68" s="133">
        <v>27629</v>
      </c>
      <c r="K68" s="131">
        <v>1052</v>
      </c>
      <c r="L68" s="131">
        <v>757</v>
      </c>
      <c r="M68" s="170">
        <v>15058</v>
      </c>
      <c r="N68" s="135">
        <v>113</v>
      </c>
      <c r="O68" s="131">
        <v>5420</v>
      </c>
      <c r="P68" s="133">
        <v>5044</v>
      </c>
      <c r="Q68" s="133">
        <v>1856</v>
      </c>
      <c r="R68" s="363">
        <v>226</v>
      </c>
      <c r="S68" s="168">
        <v>2399</v>
      </c>
      <c r="T68" s="138">
        <v>5</v>
      </c>
    </row>
    <row r="69" spans="1:20" ht="15" customHeight="1">
      <c r="A69" s="117">
        <v>6</v>
      </c>
      <c r="B69" s="136" t="s">
        <v>124</v>
      </c>
      <c r="C69" s="127">
        <v>95572</v>
      </c>
      <c r="D69" s="132">
        <v>3248</v>
      </c>
      <c r="E69" s="129">
        <v>4365</v>
      </c>
      <c r="F69" s="168">
        <v>12825</v>
      </c>
      <c r="G69" s="169">
        <v>53468</v>
      </c>
      <c r="H69" s="131">
        <v>33425</v>
      </c>
      <c r="I69" s="133">
        <v>2371</v>
      </c>
      <c r="J69" s="133">
        <v>17063</v>
      </c>
      <c r="K69" s="131">
        <v>1934</v>
      </c>
      <c r="L69" s="131">
        <v>298</v>
      </c>
      <c r="M69" s="170">
        <v>7029</v>
      </c>
      <c r="N69" s="135">
        <v>70</v>
      </c>
      <c r="O69" s="134">
        <v>2709</v>
      </c>
      <c r="P69" s="133">
        <v>3058</v>
      </c>
      <c r="Q69" s="364"/>
      <c r="R69" s="363">
        <v>104</v>
      </c>
      <c r="S69" s="168">
        <v>1088</v>
      </c>
      <c r="T69" s="138">
        <v>6</v>
      </c>
    </row>
    <row r="70" spans="1:20" ht="15" customHeight="1">
      <c r="A70" s="117">
        <v>7</v>
      </c>
      <c r="B70" s="120" t="s">
        <v>11</v>
      </c>
      <c r="C70" s="121">
        <v>338296</v>
      </c>
      <c r="D70" s="121">
        <v>11804</v>
      </c>
      <c r="E70" s="121">
        <v>22707</v>
      </c>
      <c r="F70" s="121">
        <v>40898</v>
      </c>
      <c r="G70" s="121">
        <v>195734</v>
      </c>
      <c r="H70" s="121">
        <v>108538</v>
      </c>
      <c r="I70" s="121">
        <v>13885</v>
      </c>
      <c r="J70" s="121">
        <v>50590</v>
      </c>
      <c r="K70" s="121">
        <v>1392</v>
      </c>
      <c r="L70" s="121">
        <v>1286</v>
      </c>
      <c r="M70" s="121">
        <v>28113</v>
      </c>
      <c r="N70" s="121">
        <v>325</v>
      </c>
      <c r="O70" s="121">
        <v>12433</v>
      </c>
      <c r="P70" s="121">
        <v>10083</v>
      </c>
      <c r="Q70" s="121">
        <v>2025</v>
      </c>
      <c r="R70" s="121">
        <v>332</v>
      </c>
      <c r="S70" s="121">
        <v>2915</v>
      </c>
      <c r="T70" s="138">
        <v>7</v>
      </c>
    </row>
    <row r="71" spans="1:20" ht="15" customHeight="1">
      <c r="A71" s="117"/>
      <c r="B71" s="123" t="s">
        <v>120</v>
      </c>
      <c r="C71" s="121"/>
      <c r="D71" s="121"/>
      <c r="E71" s="124"/>
      <c r="F71" s="121"/>
      <c r="G71" s="121"/>
      <c r="H71" s="124"/>
      <c r="I71" s="125"/>
      <c r="J71" s="125"/>
      <c r="K71" s="124"/>
      <c r="L71" s="121"/>
      <c r="M71" s="121"/>
      <c r="N71" s="121"/>
      <c r="O71" s="121"/>
      <c r="P71" s="121"/>
      <c r="Q71" s="167"/>
      <c r="R71" s="363"/>
      <c r="S71" s="363"/>
      <c r="T71" s="138"/>
    </row>
    <row r="72" spans="1:20" ht="15" customHeight="1">
      <c r="A72" s="117">
        <v>8</v>
      </c>
      <c r="B72" s="136" t="s">
        <v>125</v>
      </c>
      <c r="C72" s="127">
        <v>180416</v>
      </c>
      <c r="D72" s="132">
        <v>5381</v>
      </c>
      <c r="E72" s="129">
        <v>12637</v>
      </c>
      <c r="F72" s="168">
        <v>21121</v>
      </c>
      <c r="G72" s="169">
        <v>103452</v>
      </c>
      <c r="H72" s="131">
        <v>51649</v>
      </c>
      <c r="I72" s="133">
        <v>9926</v>
      </c>
      <c r="J72" s="133">
        <v>26364</v>
      </c>
      <c r="K72" s="131">
        <v>776</v>
      </c>
      <c r="L72" s="131">
        <v>759</v>
      </c>
      <c r="M72" s="170">
        <v>15803</v>
      </c>
      <c r="N72" s="135">
        <v>164</v>
      </c>
      <c r="O72" s="134">
        <v>6575</v>
      </c>
      <c r="P72" s="133">
        <v>5474</v>
      </c>
      <c r="Q72" s="128">
        <v>2025</v>
      </c>
      <c r="R72" s="363">
        <v>171</v>
      </c>
      <c r="S72" s="168">
        <v>1394</v>
      </c>
      <c r="T72" s="138">
        <v>8</v>
      </c>
    </row>
    <row r="73" spans="1:20" ht="15" customHeight="1">
      <c r="A73" s="117">
        <v>9</v>
      </c>
      <c r="B73" s="136" t="s">
        <v>126</v>
      </c>
      <c r="C73" s="127">
        <v>67741</v>
      </c>
      <c r="D73" s="132">
        <v>2653</v>
      </c>
      <c r="E73" s="129">
        <v>4163</v>
      </c>
      <c r="F73" s="168">
        <v>7936</v>
      </c>
      <c r="G73" s="169">
        <v>38140</v>
      </c>
      <c r="H73" s="131">
        <v>25311</v>
      </c>
      <c r="I73" s="133">
        <v>1924</v>
      </c>
      <c r="J73" s="133">
        <v>12470</v>
      </c>
      <c r="K73" s="131">
        <v>245</v>
      </c>
      <c r="L73" s="131">
        <v>210</v>
      </c>
      <c r="M73" s="170">
        <v>6288</v>
      </c>
      <c r="N73" s="135">
        <v>62</v>
      </c>
      <c r="O73" s="131">
        <v>3212</v>
      </c>
      <c r="P73" s="133">
        <v>2058</v>
      </c>
      <c r="Q73" s="360" t="s">
        <v>237</v>
      </c>
      <c r="R73" s="363">
        <v>66</v>
      </c>
      <c r="S73" s="168">
        <v>890</v>
      </c>
      <c r="T73" s="138">
        <v>9</v>
      </c>
    </row>
    <row r="74" spans="1:20" ht="15" customHeight="1">
      <c r="A74" s="117">
        <v>10</v>
      </c>
      <c r="B74" s="136" t="s">
        <v>127</v>
      </c>
      <c r="C74" s="127">
        <v>90139</v>
      </c>
      <c r="D74" s="132">
        <v>3770</v>
      </c>
      <c r="E74" s="129">
        <v>5907</v>
      </c>
      <c r="F74" s="168">
        <v>11841</v>
      </c>
      <c r="G74" s="169">
        <v>54142</v>
      </c>
      <c r="H74" s="131">
        <v>31578</v>
      </c>
      <c r="I74" s="133">
        <v>2035</v>
      </c>
      <c r="J74" s="133">
        <v>11756</v>
      </c>
      <c r="K74" s="131">
        <v>371</v>
      </c>
      <c r="L74" s="131">
        <v>317</v>
      </c>
      <c r="M74" s="170">
        <v>6022</v>
      </c>
      <c r="N74" s="135">
        <v>99</v>
      </c>
      <c r="O74" s="134">
        <v>2646</v>
      </c>
      <c r="P74" s="133">
        <v>2551</v>
      </c>
      <c r="Q74" s="360" t="s">
        <v>237</v>
      </c>
      <c r="R74" s="363">
        <v>95</v>
      </c>
      <c r="S74" s="168">
        <v>631</v>
      </c>
      <c r="T74" s="138">
        <v>10</v>
      </c>
    </row>
    <row r="75" spans="1:20" ht="15" customHeight="1">
      <c r="A75" s="117">
        <v>11</v>
      </c>
      <c r="B75" s="120" t="s">
        <v>12</v>
      </c>
      <c r="C75" s="121">
        <v>718795</v>
      </c>
      <c r="D75" s="121">
        <v>22198</v>
      </c>
      <c r="E75" s="121">
        <v>30964</v>
      </c>
      <c r="F75" s="121">
        <v>84742</v>
      </c>
      <c r="G75" s="121">
        <v>460356</v>
      </c>
      <c r="H75" s="121">
        <v>267086</v>
      </c>
      <c r="I75" s="121">
        <v>28487</v>
      </c>
      <c r="J75" s="121">
        <v>86943</v>
      </c>
      <c r="K75" s="121">
        <v>3051</v>
      </c>
      <c r="L75" s="121">
        <v>2054</v>
      </c>
      <c r="M75" s="121">
        <v>58558</v>
      </c>
      <c r="N75" s="121">
        <v>626</v>
      </c>
      <c r="O75" s="121">
        <v>23556</v>
      </c>
      <c r="P75" s="121">
        <v>23703</v>
      </c>
      <c r="Q75" s="121">
        <v>4207</v>
      </c>
      <c r="R75" s="121">
        <v>670</v>
      </c>
      <c r="S75" s="121">
        <v>5796</v>
      </c>
      <c r="T75" s="138">
        <v>11</v>
      </c>
    </row>
    <row r="76" spans="1:20" ht="15" customHeight="1">
      <c r="A76" s="117"/>
      <c r="B76" s="123" t="s">
        <v>120</v>
      </c>
      <c r="C76" s="121"/>
      <c r="D76" s="121"/>
      <c r="E76" s="124"/>
      <c r="F76" s="121"/>
      <c r="G76" s="121"/>
      <c r="H76" s="124"/>
      <c r="I76" s="125"/>
      <c r="J76" s="125"/>
      <c r="K76" s="124"/>
      <c r="L76" s="121"/>
      <c r="M76" s="121"/>
      <c r="N76" s="121"/>
      <c r="O76" s="121"/>
      <c r="P76" s="121"/>
      <c r="Q76" s="121"/>
      <c r="R76" s="168"/>
      <c r="S76" s="168"/>
      <c r="T76" s="138"/>
    </row>
    <row r="77" spans="1:20" ht="15" customHeight="1">
      <c r="A77" s="117">
        <v>12</v>
      </c>
      <c r="B77" s="136" t="s">
        <v>128</v>
      </c>
      <c r="C77" s="127">
        <v>582986</v>
      </c>
      <c r="D77" s="132">
        <v>17280</v>
      </c>
      <c r="E77" s="129">
        <v>22689</v>
      </c>
      <c r="F77" s="168">
        <v>66575</v>
      </c>
      <c r="G77" s="169">
        <v>381136</v>
      </c>
      <c r="H77" s="131">
        <v>223588</v>
      </c>
      <c r="I77" s="133">
        <v>25406</v>
      </c>
      <c r="J77" s="133">
        <v>65866</v>
      </c>
      <c r="K77" s="131">
        <v>2467</v>
      </c>
      <c r="L77" s="131">
        <v>1567</v>
      </c>
      <c r="M77" s="170">
        <v>47794</v>
      </c>
      <c r="N77" s="135">
        <v>542</v>
      </c>
      <c r="O77" s="134">
        <v>18392</v>
      </c>
      <c r="P77" s="133">
        <v>19413</v>
      </c>
      <c r="Q77" s="128">
        <v>4207</v>
      </c>
      <c r="R77" s="168">
        <v>519</v>
      </c>
      <c r="S77" s="168">
        <v>4721</v>
      </c>
      <c r="T77" s="138">
        <v>12</v>
      </c>
    </row>
    <row r="78" spans="1:20" ht="15" customHeight="1">
      <c r="A78" s="117">
        <v>13</v>
      </c>
      <c r="B78" s="136" t="s">
        <v>129</v>
      </c>
      <c r="C78" s="127">
        <v>135809</v>
      </c>
      <c r="D78" s="132">
        <v>4918</v>
      </c>
      <c r="E78" s="129">
        <v>8275</v>
      </c>
      <c r="F78" s="168">
        <v>18167</v>
      </c>
      <c r="G78" s="169">
        <v>79220</v>
      </c>
      <c r="H78" s="131">
        <v>43498</v>
      </c>
      <c r="I78" s="133">
        <v>3081</v>
      </c>
      <c r="J78" s="133">
        <v>21077</v>
      </c>
      <c r="K78" s="131">
        <v>584</v>
      </c>
      <c r="L78" s="131">
        <v>487</v>
      </c>
      <c r="M78" s="170">
        <v>10764</v>
      </c>
      <c r="N78" s="135">
        <v>84</v>
      </c>
      <c r="O78" s="131">
        <v>5164</v>
      </c>
      <c r="P78" s="133">
        <v>4290</v>
      </c>
      <c r="Q78" s="360" t="s">
        <v>237</v>
      </c>
      <c r="R78" s="168">
        <v>151</v>
      </c>
      <c r="S78" s="168">
        <v>1075</v>
      </c>
      <c r="T78" s="138">
        <v>13</v>
      </c>
    </row>
    <row r="79" spans="1:20" ht="15" customHeight="1">
      <c r="A79" s="117">
        <v>14</v>
      </c>
      <c r="B79" s="120" t="s">
        <v>13</v>
      </c>
      <c r="C79" s="121">
        <v>1390787</v>
      </c>
      <c r="D79" s="121">
        <v>49080</v>
      </c>
      <c r="E79" s="121">
        <v>57196</v>
      </c>
      <c r="F79" s="121">
        <v>178230</v>
      </c>
      <c r="G79" s="121">
        <v>824465</v>
      </c>
      <c r="H79" s="121">
        <v>372726</v>
      </c>
      <c r="I79" s="121">
        <v>62646</v>
      </c>
      <c r="J79" s="121">
        <v>202891</v>
      </c>
      <c r="K79" s="121">
        <v>12787</v>
      </c>
      <c r="L79" s="121">
        <v>3492</v>
      </c>
      <c r="M79" s="121">
        <v>112257</v>
      </c>
      <c r="N79" s="121">
        <v>1480</v>
      </c>
      <c r="O79" s="121">
        <v>43862</v>
      </c>
      <c r="P79" s="121">
        <v>41748</v>
      </c>
      <c r="Q79" s="121">
        <v>9129</v>
      </c>
      <c r="R79" s="121">
        <v>2035</v>
      </c>
      <c r="S79" s="121">
        <v>14003</v>
      </c>
      <c r="T79" s="138">
        <v>14</v>
      </c>
    </row>
    <row r="80" spans="1:20" ht="15" customHeight="1">
      <c r="A80" s="117"/>
      <c r="B80" s="123" t="s">
        <v>120</v>
      </c>
      <c r="C80" s="121"/>
      <c r="D80" s="121"/>
      <c r="E80" s="124"/>
      <c r="F80" s="121"/>
      <c r="G80" s="121"/>
      <c r="H80" s="124"/>
      <c r="I80" s="125"/>
      <c r="J80" s="125"/>
      <c r="K80" s="124"/>
      <c r="L80" s="121"/>
      <c r="M80" s="121"/>
      <c r="N80" s="121"/>
      <c r="O80" s="121"/>
      <c r="P80" s="121"/>
      <c r="Q80" s="167"/>
      <c r="R80" s="363"/>
      <c r="S80" s="168"/>
      <c r="T80" s="138"/>
    </row>
    <row r="81" spans="1:20" ht="15" customHeight="1">
      <c r="A81" s="117">
        <v>15</v>
      </c>
      <c r="B81" s="136" t="s">
        <v>130</v>
      </c>
      <c r="C81" s="127">
        <v>192836</v>
      </c>
      <c r="D81" s="132">
        <v>6823</v>
      </c>
      <c r="E81" s="129">
        <v>5672</v>
      </c>
      <c r="F81" s="168">
        <v>21935</v>
      </c>
      <c r="G81" s="169">
        <v>127660</v>
      </c>
      <c r="H81" s="131">
        <v>57280</v>
      </c>
      <c r="I81" s="133">
        <v>8069</v>
      </c>
      <c r="J81" s="133">
        <v>21323</v>
      </c>
      <c r="K81" s="131">
        <v>915</v>
      </c>
      <c r="L81" s="131">
        <v>439</v>
      </c>
      <c r="M81" s="170">
        <v>13700</v>
      </c>
      <c r="N81" s="135">
        <v>200</v>
      </c>
      <c r="O81" s="134">
        <v>5585</v>
      </c>
      <c r="P81" s="133">
        <v>6508</v>
      </c>
      <c r="Q81" s="131" t="s">
        <v>237</v>
      </c>
      <c r="R81" s="363">
        <v>170</v>
      </c>
      <c r="S81" s="168">
        <v>1237</v>
      </c>
      <c r="T81" s="138">
        <v>15</v>
      </c>
    </row>
    <row r="82" spans="1:20" ht="15" customHeight="1">
      <c r="A82" s="117">
        <v>16</v>
      </c>
      <c r="B82" s="136" t="s">
        <v>131</v>
      </c>
      <c r="C82" s="127">
        <v>197031</v>
      </c>
      <c r="D82" s="132">
        <v>7102</v>
      </c>
      <c r="E82" s="129">
        <v>10662</v>
      </c>
      <c r="F82" s="168">
        <v>28136</v>
      </c>
      <c r="G82" s="169">
        <v>112194</v>
      </c>
      <c r="H82" s="131">
        <v>62964</v>
      </c>
      <c r="I82" s="133">
        <v>6979</v>
      </c>
      <c r="J82" s="133">
        <v>29319</v>
      </c>
      <c r="K82" s="131">
        <v>2106</v>
      </c>
      <c r="L82" s="131">
        <v>533</v>
      </c>
      <c r="M82" s="170">
        <v>16641</v>
      </c>
      <c r="N82" s="135">
        <v>211</v>
      </c>
      <c r="O82" s="134">
        <v>7033</v>
      </c>
      <c r="P82" s="133">
        <v>6096</v>
      </c>
      <c r="Q82" s="128">
        <v>1130</v>
      </c>
      <c r="R82" s="168">
        <v>354</v>
      </c>
      <c r="S82" s="168">
        <v>1817</v>
      </c>
      <c r="T82" s="138">
        <v>16</v>
      </c>
    </row>
    <row r="83" spans="1:20" ht="15" customHeight="1">
      <c r="A83" s="117">
        <v>17</v>
      </c>
      <c r="B83" s="136" t="s">
        <v>132</v>
      </c>
      <c r="C83" s="127">
        <v>437028</v>
      </c>
      <c r="D83" s="132">
        <v>15362</v>
      </c>
      <c r="E83" s="129">
        <v>18109</v>
      </c>
      <c r="F83" s="168">
        <v>61503</v>
      </c>
      <c r="G83" s="169">
        <v>250330</v>
      </c>
      <c r="H83" s="131">
        <v>116905</v>
      </c>
      <c r="I83" s="133">
        <v>13931</v>
      </c>
      <c r="J83" s="133">
        <v>72127</v>
      </c>
      <c r="K83" s="131">
        <v>4668</v>
      </c>
      <c r="L83" s="131">
        <v>998</v>
      </c>
      <c r="M83" s="170">
        <v>34772</v>
      </c>
      <c r="N83" s="135">
        <v>339</v>
      </c>
      <c r="O83" s="134">
        <v>14751</v>
      </c>
      <c r="P83" s="133">
        <v>11575</v>
      </c>
      <c r="Q83" s="128">
        <v>2360</v>
      </c>
      <c r="R83" s="168">
        <v>590</v>
      </c>
      <c r="S83" s="168">
        <v>5157</v>
      </c>
      <c r="T83" s="138">
        <v>17</v>
      </c>
    </row>
    <row r="84" spans="1:20" ht="15" customHeight="1">
      <c r="A84" s="117">
        <v>18</v>
      </c>
      <c r="B84" s="136" t="s">
        <v>133</v>
      </c>
      <c r="C84" s="127">
        <v>563892</v>
      </c>
      <c r="D84" s="132">
        <v>19793</v>
      </c>
      <c r="E84" s="129">
        <v>22753</v>
      </c>
      <c r="F84" s="168">
        <v>66656</v>
      </c>
      <c r="G84" s="169">
        <v>334281</v>
      </c>
      <c r="H84" s="131">
        <v>135577</v>
      </c>
      <c r="I84" s="133">
        <v>33667</v>
      </c>
      <c r="J84" s="133">
        <v>80122</v>
      </c>
      <c r="K84" s="131">
        <v>5098</v>
      </c>
      <c r="L84" s="131">
        <v>1522</v>
      </c>
      <c r="M84" s="170">
        <v>47144</v>
      </c>
      <c r="N84" s="135">
        <v>730</v>
      </c>
      <c r="O84" s="134">
        <v>16493</v>
      </c>
      <c r="P84" s="133">
        <v>17569</v>
      </c>
      <c r="Q84" s="128">
        <v>5639</v>
      </c>
      <c r="R84" s="168">
        <v>921</v>
      </c>
      <c r="S84" s="168">
        <v>5792</v>
      </c>
      <c r="T84" s="138">
        <v>18</v>
      </c>
    </row>
    <row r="85" spans="1:20" ht="15" customHeight="1">
      <c r="A85" s="117">
        <v>19</v>
      </c>
      <c r="B85" s="120" t="s">
        <v>134</v>
      </c>
      <c r="C85" s="121"/>
      <c r="D85" s="121"/>
      <c r="E85" s="124"/>
      <c r="F85" s="121"/>
      <c r="G85" s="121"/>
      <c r="H85" s="124"/>
      <c r="I85" s="125"/>
      <c r="J85" s="125"/>
      <c r="K85" s="124"/>
      <c r="L85" s="121"/>
      <c r="M85" s="121"/>
      <c r="N85" s="121"/>
      <c r="O85" s="121"/>
      <c r="P85" s="121"/>
      <c r="Q85" s="121"/>
      <c r="R85" s="121"/>
      <c r="S85" s="121"/>
      <c r="T85" s="138"/>
    </row>
    <row r="86" spans="1:20" ht="15" customHeight="1">
      <c r="A86" s="117"/>
      <c r="B86" s="136" t="s">
        <v>135</v>
      </c>
      <c r="C86" s="121">
        <v>261201</v>
      </c>
      <c r="D86" s="121">
        <v>10429</v>
      </c>
      <c r="E86" s="124">
        <v>15535</v>
      </c>
      <c r="F86" s="121">
        <v>33368</v>
      </c>
      <c r="G86" s="121">
        <v>156644</v>
      </c>
      <c r="H86" s="124">
        <v>92212</v>
      </c>
      <c r="I86" s="125">
        <v>10000</v>
      </c>
      <c r="J86" s="125">
        <v>32591</v>
      </c>
      <c r="K86" s="124">
        <v>1423</v>
      </c>
      <c r="L86" s="121">
        <v>1211</v>
      </c>
      <c r="M86" s="121">
        <v>21700</v>
      </c>
      <c r="N86" s="121">
        <v>211</v>
      </c>
      <c r="O86" s="121">
        <v>8388</v>
      </c>
      <c r="P86" s="121">
        <v>8437</v>
      </c>
      <c r="Q86" s="121">
        <v>1215</v>
      </c>
      <c r="R86" s="121">
        <v>391</v>
      </c>
      <c r="S86" s="121">
        <v>3058</v>
      </c>
      <c r="T86" s="138">
        <v>19</v>
      </c>
    </row>
    <row r="87" spans="1:20" ht="15" customHeight="1">
      <c r="A87" s="117">
        <v>20</v>
      </c>
      <c r="B87" s="171" t="s">
        <v>15</v>
      </c>
      <c r="C87" s="121">
        <v>429259</v>
      </c>
      <c r="D87" s="121">
        <v>13992</v>
      </c>
      <c r="E87" s="121">
        <v>28154</v>
      </c>
      <c r="F87" s="121">
        <v>51273</v>
      </c>
      <c r="G87" s="121">
        <v>266250</v>
      </c>
      <c r="H87" s="121">
        <v>121637</v>
      </c>
      <c r="I87" s="121">
        <v>11808</v>
      </c>
      <c r="J87" s="121">
        <v>54164</v>
      </c>
      <c r="K87" s="121">
        <v>1969</v>
      </c>
      <c r="L87" s="121">
        <v>1649</v>
      </c>
      <c r="M87" s="121">
        <v>32913</v>
      </c>
      <c r="N87" s="121">
        <v>326</v>
      </c>
      <c r="O87" s="121">
        <v>16001</v>
      </c>
      <c r="P87" s="121">
        <v>11045</v>
      </c>
      <c r="Q87" s="121">
        <v>1188</v>
      </c>
      <c r="R87" s="121">
        <v>366</v>
      </c>
      <c r="S87" s="121">
        <v>3987</v>
      </c>
      <c r="T87" s="138">
        <v>20</v>
      </c>
    </row>
    <row r="88" spans="1:20" ht="15" customHeight="1">
      <c r="A88" s="117"/>
      <c r="B88" s="123" t="s">
        <v>120</v>
      </c>
      <c r="C88" s="121"/>
      <c r="D88" s="121"/>
      <c r="E88" s="124"/>
      <c r="F88" s="121"/>
      <c r="G88" s="121"/>
      <c r="H88" s="124"/>
      <c r="I88" s="125"/>
      <c r="J88" s="125"/>
      <c r="K88" s="124"/>
      <c r="L88" s="121"/>
      <c r="M88" s="121"/>
      <c r="N88" s="121"/>
      <c r="O88" s="121"/>
      <c r="P88" s="121"/>
      <c r="Q88" s="167"/>
      <c r="R88" s="363"/>
      <c r="S88" s="168"/>
      <c r="T88" s="138"/>
    </row>
    <row r="89" spans="1:20" ht="15" customHeight="1">
      <c r="A89" s="117">
        <v>21</v>
      </c>
      <c r="B89" s="136" t="s">
        <v>136</v>
      </c>
      <c r="C89" s="127">
        <v>205869</v>
      </c>
      <c r="D89" s="132">
        <v>6346</v>
      </c>
      <c r="E89" s="129">
        <v>8194</v>
      </c>
      <c r="F89" s="168">
        <v>19143</v>
      </c>
      <c r="G89" s="169">
        <v>137322</v>
      </c>
      <c r="H89" s="131">
        <v>46815</v>
      </c>
      <c r="I89" s="133">
        <v>3184</v>
      </c>
      <c r="J89" s="133">
        <v>30227</v>
      </c>
      <c r="K89" s="131">
        <v>561</v>
      </c>
      <c r="L89" s="131">
        <v>892</v>
      </c>
      <c r="M89" s="170">
        <v>12118</v>
      </c>
      <c r="N89" s="135">
        <v>105</v>
      </c>
      <c r="O89" s="134">
        <v>5754</v>
      </c>
      <c r="P89" s="133">
        <v>4413</v>
      </c>
      <c r="Q89" s="360" t="s">
        <v>237</v>
      </c>
      <c r="R89" s="363">
        <v>88</v>
      </c>
      <c r="S89" s="168">
        <v>1758</v>
      </c>
      <c r="T89" s="138">
        <v>21</v>
      </c>
    </row>
    <row r="90" spans="1:20" ht="15" customHeight="1">
      <c r="A90" s="117">
        <v>22</v>
      </c>
      <c r="B90" s="136" t="s">
        <v>137</v>
      </c>
      <c r="C90" s="127">
        <v>223390</v>
      </c>
      <c r="D90" s="132">
        <v>7646</v>
      </c>
      <c r="E90" s="129">
        <v>19960</v>
      </c>
      <c r="F90" s="168">
        <v>32130</v>
      </c>
      <c r="G90" s="169">
        <v>128928</v>
      </c>
      <c r="H90" s="131">
        <v>74822</v>
      </c>
      <c r="I90" s="133">
        <v>8624</v>
      </c>
      <c r="J90" s="133">
        <v>23937</v>
      </c>
      <c r="K90" s="131">
        <v>1408</v>
      </c>
      <c r="L90" s="131">
        <v>757</v>
      </c>
      <c r="M90" s="170">
        <v>20795</v>
      </c>
      <c r="N90" s="135">
        <v>221</v>
      </c>
      <c r="O90" s="134">
        <v>10247</v>
      </c>
      <c r="P90" s="133">
        <v>6632</v>
      </c>
      <c r="Q90" s="128">
        <v>1188</v>
      </c>
      <c r="R90" s="168">
        <v>278</v>
      </c>
      <c r="S90" s="168">
        <v>2229</v>
      </c>
      <c r="T90" s="138">
        <v>22</v>
      </c>
    </row>
    <row r="91" spans="1:20" ht="15" customHeight="1">
      <c r="A91" s="117">
        <v>23</v>
      </c>
      <c r="B91" s="120" t="s">
        <v>16</v>
      </c>
      <c r="C91" s="121">
        <v>891701</v>
      </c>
      <c r="D91" s="121">
        <v>29328</v>
      </c>
      <c r="E91" s="121">
        <v>36210</v>
      </c>
      <c r="F91" s="121">
        <v>85039</v>
      </c>
      <c r="G91" s="121">
        <v>578463</v>
      </c>
      <c r="H91" s="121">
        <v>315960</v>
      </c>
      <c r="I91" s="121">
        <v>44819</v>
      </c>
      <c r="J91" s="121">
        <v>109412</v>
      </c>
      <c r="K91" s="121">
        <v>5417</v>
      </c>
      <c r="L91" s="121">
        <v>3013</v>
      </c>
      <c r="M91" s="121">
        <v>74492</v>
      </c>
      <c r="N91" s="121">
        <v>677</v>
      </c>
      <c r="O91" s="121">
        <v>23960</v>
      </c>
      <c r="P91" s="121">
        <v>28561</v>
      </c>
      <c r="Q91" s="121">
        <v>5596</v>
      </c>
      <c r="R91" s="121">
        <v>908</v>
      </c>
      <c r="S91" s="121">
        <v>14790</v>
      </c>
      <c r="T91" s="138">
        <v>23</v>
      </c>
    </row>
    <row r="92" spans="1:20" ht="15" customHeight="1">
      <c r="A92" s="117"/>
      <c r="B92" s="123" t="s">
        <v>120</v>
      </c>
      <c r="C92" s="172"/>
      <c r="D92" s="125"/>
      <c r="E92" s="166"/>
      <c r="F92" s="125"/>
      <c r="G92" s="125"/>
      <c r="H92" s="166"/>
      <c r="I92" s="125"/>
      <c r="J92" s="125"/>
      <c r="K92" s="166"/>
      <c r="L92" s="125"/>
      <c r="M92" s="125"/>
      <c r="N92" s="125"/>
      <c r="O92" s="125"/>
      <c r="P92" s="125"/>
      <c r="Q92" s="167"/>
      <c r="R92" s="363"/>
      <c r="S92" s="168"/>
      <c r="T92" s="138"/>
    </row>
    <row r="93" spans="1:20" ht="15" customHeight="1">
      <c r="A93" s="117">
        <v>24</v>
      </c>
      <c r="B93" s="136" t="s">
        <v>138</v>
      </c>
      <c r="C93" s="127">
        <v>152066</v>
      </c>
      <c r="D93" s="132">
        <v>5788</v>
      </c>
      <c r="E93" s="129">
        <v>6462</v>
      </c>
      <c r="F93" s="168">
        <v>14219</v>
      </c>
      <c r="G93" s="169">
        <v>98973</v>
      </c>
      <c r="H93" s="131">
        <v>54574</v>
      </c>
      <c r="I93" s="133">
        <v>8407</v>
      </c>
      <c r="J93" s="133">
        <v>16952</v>
      </c>
      <c r="K93" s="131">
        <v>755</v>
      </c>
      <c r="L93" s="131">
        <v>510</v>
      </c>
      <c r="M93" s="170">
        <v>9516</v>
      </c>
      <c r="N93" s="135">
        <v>86</v>
      </c>
      <c r="O93" s="134">
        <v>3149</v>
      </c>
      <c r="P93" s="133">
        <v>4539</v>
      </c>
      <c r="Q93" s="360" t="s">
        <v>237</v>
      </c>
      <c r="R93" s="363">
        <v>159</v>
      </c>
      <c r="S93" s="168">
        <v>1583</v>
      </c>
      <c r="T93" s="138">
        <v>24</v>
      </c>
    </row>
    <row r="94" spans="1:20" ht="15" customHeight="1">
      <c r="A94" s="117">
        <v>25</v>
      </c>
      <c r="B94" s="136" t="s">
        <v>139</v>
      </c>
      <c r="C94" s="127">
        <v>92331</v>
      </c>
      <c r="D94" s="132">
        <v>3673</v>
      </c>
      <c r="E94" s="129">
        <v>3969</v>
      </c>
      <c r="F94" s="168">
        <v>9394</v>
      </c>
      <c r="G94" s="169">
        <v>56927</v>
      </c>
      <c r="H94" s="131">
        <v>30259</v>
      </c>
      <c r="I94" s="133">
        <v>2799</v>
      </c>
      <c r="J94" s="133">
        <v>14761</v>
      </c>
      <c r="K94" s="131">
        <v>470</v>
      </c>
      <c r="L94" s="131">
        <v>338</v>
      </c>
      <c r="M94" s="170">
        <v>5455</v>
      </c>
      <c r="N94" s="135">
        <v>37</v>
      </c>
      <c r="O94" s="134">
        <v>1457</v>
      </c>
      <c r="P94" s="133">
        <v>2917</v>
      </c>
      <c r="Q94" s="360" t="s">
        <v>237</v>
      </c>
      <c r="R94" s="363">
        <v>76</v>
      </c>
      <c r="S94" s="168">
        <v>968</v>
      </c>
      <c r="T94" s="138">
        <v>25</v>
      </c>
    </row>
    <row r="95" spans="1:20" ht="15" customHeight="1">
      <c r="A95" s="117">
        <v>26</v>
      </c>
      <c r="B95" s="136" t="s">
        <v>140</v>
      </c>
      <c r="C95" s="127">
        <v>647304</v>
      </c>
      <c r="D95" s="132">
        <v>19867</v>
      </c>
      <c r="E95" s="129">
        <v>25779</v>
      </c>
      <c r="F95" s="168">
        <v>61426</v>
      </c>
      <c r="G95" s="169">
        <v>422563</v>
      </c>
      <c r="H95" s="131">
        <v>231127</v>
      </c>
      <c r="I95" s="133">
        <v>33613</v>
      </c>
      <c r="J95" s="133">
        <v>77699</v>
      </c>
      <c r="K95" s="131">
        <v>4192</v>
      </c>
      <c r="L95" s="131">
        <v>2165</v>
      </c>
      <c r="M95" s="170">
        <v>59521</v>
      </c>
      <c r="N95" s="135">
        <v>554</v>
      </c>
      <c r="O95" s="134">
        <v>19354</v>
      </c>
      <c r="P95" s="133">
        <v>21105</v>
      </c>
      <c r="Q95" s="128">
        <v>5596</v>
      </c>
      <c r="R95" s="168">
        <v>673</v>
      </c>
      <c r="S95" s="168">
        <v>12239</v>
      </c>
      <c r="T95" s="138">
        <v>26</v>
      </c>
    </row>
    <row r="96" spans="1:20" ht="15" customHeight="1">
      <c r="A96" s="117">
        <v>27</v>
      </c>
      <c r="B96" s="173" t="s">
        <v>17</v>
      </c>
      <c r="C96" s="121">
        <v>525212</v>
      </c>
      <c r="D96" s="121">
        <v>19407</v>
      </c>
      <c r="E96" s="121">
        <v>24295</v>
      </c>
      <c r="F96" s="121">
        <v>67913</v>
      </c>
      <c r="G96" s="121">
        <v>321140</v>
      </c>
      <c r="H96" s="121">
        <v>165591</v>
      </c>
      <c r="I96" s="121">
        <v>17715</v>
      </c>
      <c r="J96" s="121">
        <v>70064</v>
      </c>
      <c r="K96" s="121">
        <v>3195</v>
      </c>
      <c r="L96" s="121">
        <v>1483</v>
      </c>
      <c r="M96" s="121">
        <v>45961</v>
      </c>
      <c r="N96" s="121">
        <v>430</v>
      </c>
      <c r="O96" s="121">
        <v>18931</v>
      </c>
      <c r="P96" s="121">
        <v>17480</v>
      </c>
      <c r="Q96" s="121">
        <v>3197</v>
      </c>
      <c r="R96" s="121">
        <v>761</v>
      </c>
      <c r="S96" s="121">
        <v>5162</v>
      </c>
      <c r="T96" s="138">
        <v>27</v>
      </c>
    </row>
    <row r="97" spans="1:20" ht="15" customHeight="1">
      <c r="A97" s="117"/>
      <c r="B97" s="123" t="s">
        <v>120</v>
      </c>
      <c r="C97" s="121"/>
      <c r="D97" s="121"/>
      <c r="E97" s="124"/>
      <c r="F97" s="121"/>
      <c r="G97" s="121"/>
      <c r="H97" s="124"/>
      <c r="I97" s="125"/>
      <c r="J97" s="125"/>
      <c r="K97" s="124"/>
      <c r="L97" s="121"/>
      <c r="M97" s="121"/>
      <c r="N97" s="121"/>
      <c r="O97" s="121"/>
      <c r="P97" s="121"/>
      <c r="Q97" s="121"/>
      <c r="R97" s="168"/>
      <c r="S97" s="168"/>
      <c r="T97" s="138"/>
    </row>
    <row r="98" spans="1:20" ht="15" customHeight="1">
      <c r="A98" s="117">
        <v>28</v>
      </c>
      <c r="B98" s="136" t="s">
        <v>141</v>
      </c>
      <c r="C98" s="127">
        <v>190885</v>
      </c>
      <c r="D98" s="132">
        <v>6166</v>
      </c>
      <c r="E98" s="129">
        <v>10283</v>
      </c>
      <c r="F98" s="168">
        <v>26743</v>
      </c>
      <c r="G98" s="169">
        <v>108959</v>
      </c>
      <c r="H98" s="131">
        <v>60552</v>
      </c>
      <c r="I98" s="133">
        <v>5775</v>
      </c>
      <c r="J98" s="133">
        <v>31306</v>
      </c>
      <c r="K98" s="131">
        <v>1135</v>
      </c>
      <c r="L98" s="131">
        <v>518</v>
      </c>
      <c r="M98" s="170">
        <v>14594</v>
      </c>
      <c r="N98" s="135">
        <v>131</v>
      </c>
      <c r="O98" s="134">
        <v>6913</v>
      </c>
      <c r="P98" s="133">
        <v>5372</v>
      </c>
      <c r="Q98" s="128">
        <v>679</v>
      </c>
      <c r="R98" s="168">
        <v>182</v>
      </c>
      <c r="S98" s="168">
        <v>1317</v>
      </c>
      <c r="T98" s="138">
        <v>28</v>
      </c>
    </row>
    <row r="99" spans="1:20" ht="15" customHeight="1">
      <c r="A99" s="117">
        <v>29</v>
      </c>
      <c r="B99" s="136" t="s">
        <v>142</v>
      </c>
      <c r="C99" s="127">
        <v>334327</v>
      </c>
      <c r="D99" s="132">
        <v>13241</v>
      </c>
      <c r="E99" s="129">
        <v>14012</v>
      </c>
      <c r="F99" s="168">
        <v>41170</v>
      </c>
      <c r="G99" s="169">
        <v>212181</v>
      </c>
      <c r="H99" s="131">
        <v>105039</v>
      </c>
      <c r="I99" s="133">
        <v>11940</v>
      </c>
      <c r="J99" s="133">
        <v>38758</v>
      </c>
      <c r="K99" s="131">
        <v>2060</v>
      </c>
      <c r="L99" s="131">
        <v>965</v>
      </c>
      <c r="M99" s="170">
        <v>31367</v>
      </c>
      <c r="N99" s="135">
        <v>299</v>
      </c>
      <c r="O99" s="134">
        <v>12018</v>
      </c>
      <c r="P99" s="133">
        <v>12108</v>
      </c>
      <c r="Q99" s="128">
        <v>2518</v>
      </c>
      <c r="R99" s="168">
        <v>579</v>
      </c>
      <c r="S99" s="168">
        <v>3845</v>
      </c>
      <c r="T99" s="138">
        <v>29</v>
      </c>
    </row>
    <row r="100" spans="1:20" ht="3" customHeight="1">
      <c r="A100" s="138"/>
      <c r="B100" s="139"/>
      <c r="C100" s="137"/>
      <c r="D100" s="174"/>
      <c r="E100" s="175"/>
      <c r="F100" s="174"/>
      <c r="G100" s="176"/>
      <c r="I100" s="174"/>
      <c r="J100" s="174"/>
      <c r="K100" s="176"/>
      <c r="L100" s="174"/>
      <c r="M100" s="174"/>
      <c r="N100" s="174"/>
      <c r="O100" s="176"/>
      <c r="P100" s="174"/>
      <c r="Q100" s="174"/>
    </row>
    <row r="101" spans="1:20" s="142" customFormat="1" ht="12">
      <c r="A101" s="437" t="s">
        <v>143</v>
      </c>
      <c r="B101" s="437"/>
      <c r="C101" s="437"/>
      <c r="D101" s="437"/>
      <c r="E101" s="437"/>
      <c r="F101" s="437"/>
      <c r="G101" s="437"/>
      <c r="H101" s="437"/>
      <c r="I101" s="437"/>
      <c r="J101" s="437"/>
      <c r="K101" s="437"/>
      <c r="L101" s="437"/>
      <c r="M101" s="437"/>
      <c r="N101" s="437"/>
      <c r="O101" s="437"/>
      <c r="P101" s="437"/>
      <c r="Q101" s="437"/>
      <c r="R101" s="437"/>
      <c r="S101" s="437"/>
      <c r="T101" s="437"/>
    </row>
    <row r="102" spans="1:20" s="142" customFormat="1" ht="12.95" customHeight="1">
      <c r="A102" s="437" t="s">
        <v>269</v>
      </c>
      <c r="B102" s="437"/>
      <c r="C102" s="437"/>
      <c r="D102" s="437"/>
      <c r="E102" s="437"/>
      <c r="F102" s="437"/>
      <c r="G102" s="437"/>
      <c r="H102" s="437"/>
      <c r="I102" s="437"/>
      <c r="J102" s="437"/>
      <c r="K102" s="437"/>
      <c r="L102" s="437"/>
      <c r="M102" s="437"/>
      <c r="N102" s="437"/>
      <c r="O102" s="437"/>
      <c r="P102" s="437"/>
      <c r="Q102" s="437"/>
      <c r="R102" s="437"/>
      <c r="S102" s="437"/>
      <c r="T102" s="437"/>
    </row>
    <row r="103" spans="1:20" s="178" customFormat="1" ht="11.25" customHeight="1">
      <c r="A103" s="177" t="s">
        <v>144</v>
      </c>
      <c r="E103" s="179"/>
      <c r="H103" s="179"/>
      <c r="I103" s="179"/>
      <c r="K103" s="179"/>
      <c r="L103" s="180"/>
      <c r="Q103" s="179"/>
      <c r="T103" s="181"/>
    </row>
    <row r="104" spans="1:20" s="142" customFormat="1" ht="12" customHeight="1">
      <c r="A104" s="182" t="s">
        <v>145</v>
      </c>
      <c r="E104" s="183"/>
      <c r="H104" s="183"/>
      <c r="I104" s="183"/>
      <c r="K104" s="184"/>
      <c r="L104" s="185"/>
      <c r="Q104" s="183"/>
      <c r="T104" s="152"/>
    </row>
    <row r="105" spans="1:20" s="142" customFormat="1" ht="12.95" customHeight="1">
      <c r="A105" s="143" t="s">
        <v>146</v>
      </c>
      <c r="B105" s="143"/>
      <c r="C105" s="144"/>
      <c r="D105" s="144"/>
      <c r="E105" s="145"/>
      <c r="F105" s="144"/>
      <c r="G105" s="144"/>
      <c r="H105" s="145"/>
      <c r="I105" s="145"/>
      <c r="J105" s="146"/>
      <c r="K105" s="147"/>
      <c r="L105" s="148"/>
      <c r="M105" s="148"/>
      <c r="N105" s="148"/>
      <c r="O105" s="148"/>
      <c r="P105" s="148"/>
      <c r="Q105" s="147"/>
      <c r="R105" s="148"/>
      <c r="S105" s="148"/>
      <c r="T105" s="149"/>
    </row>
    <row r="106" spans="1:20" s="142" customFormat="1" ht="12.95" customHeight="1">
      <c r="A106" s="143" t="s">
        <v>261</v>
      </c>
      <c r="B106" s="143"/>
      <c r="C106" s="144"/>
      <c r="D106" s="144"/>
      <c r="E106" s="145"/>
      <c r="F106" s="144"/>
      <c r="G106" s="144"/>
      <c r="H106" s="145"/>
      <c r="I106" s="145"/>
      <c r="J106" s="150"/>
      <c r="K106" s="145"/>
      <c r="L106" s="144"/>
      <c r="M106" s="150"/>
      <c r="N106" s="150"/>
      <c r="O106" s="150"/>
      <c r="P106" s="150"/>
      <c r="Q106" s="151"/>
      <c r="R106" s="150"/>
      <c r="S106" s="150"/>
      <c r="T106" s="152"/>
    </row>
    <row r="107" spans="1:20" s="143" customFormat="1" ht="12" customHeight="1">
      <c r="A107" s="186" t="s">
        <v>238</v>
      </c>
      <c r="E107" s="187"/>
      <c r="H107" s="187"/>
      <c r="I107" s="187"/>
      <c r="K107" s="187"/>
      <c r="Q107" s="187"/>
      <c r="T107" s="188"/>
    </row>
    <row r="108" spans="1:20" s="142" customFormat="1" ht="12" customHeight="1">
      <c r="A108" s="186" t="s">
        <v>147</v>
      </c>
      <c r="E108" s="183"/>
      <c r="H108" s="183"/>
      <c r="I108" s="183"/>
      <c r="K108" s="183"/>
      <c r="Q108" s="183"/>
      <c r="T108" s="152"/>
    </row>
    <row r="109" spans="1:20" ht="12.75">
      <c r="B109" s="119"/>
      <c r="C109" s="119"/>
    </row>
    <row r="114" spans="2:3" ht="12.75">
      <c r="B114" s="119"/>
      <c r="C114" s="119"/>
    </row>
    <row r="115" spans="2:3" ht="12.75">
      <c r="B115" s="119"/>
      <c r="C115" s="119"/>
    </row>
    <row r="116" spans="2:3" ht="12.75">
      <c r="B116" s="119"/>
      <c r="C116" s="119"/>
    </row>
    <row r="117" spans="2:3" ht="12.75">
      <c r="B117" s="119"/>
      <c r="C117" s="119"/>
    </row>
    <row r="118" spans="2:3" ht="12.75">
      <c r="B118" s="119"/>
      <c r="C118" s="119"/>
    </row>
    <row r="119" spans="2:3" ht="12.75">
      <c r="B119" s="119"/>
      <c r="C119" s="119"/>
    </row>
    <row r="120" spans="2:3" ht="12.75">
      <c r="B120" s="119"/>
      <c r="C120" s="119"/>
    </row>
    <row r="121" spans="2:3" ht="12.75">
      <c r="B121" s="119"/>
      <c r="C121" s="119"/>
    </row>
    <row r="122" spans="2:3" ht="12.75">
      <c r="B122" s="119"/>
      <c r="C122" s="119"/>
    </row>
    <row r="123" spans="2:3" ht="12.75">
      <c r="B123" s="119"/>
      <c r="C123" s="119"/>
    </row>
  </sheetData>
  <mergeCells count="48">
    <mergeCell ref="A102:T102"/>
    <mergeCell ref="N58:S58"/>
    <mergeCell ref="D59:D60"/>
    <mergeCell ref="E59:E60"/>
    <mergeCell ref="F59:F60"/>
    <mergeCell ref="I59:I60"/>
    <mergeCell ref="J59:J60"/>
    <mergeCell ref="K59:K60"/>
    <mergeCell ref="L59:L60"/>
    <mergeCell ref="N59:N60"/>
    <mergeCell ref="O59:O60"/>
    <mergeCell ref="P59:P60"/>
    <mergeCell ref="Q59:Q60"/>
    <mergeCell ref="R59:R60"/>
    <mergeCell ref="S59:S60"/>
    <mergeCell ref="A101:T101"/>
    <mergeCell ref="R7:R8"/>
    <mergeCell ref="A49:T49"/>
    <mergeCell ref="A50:T50"/>
    <mergeCell ref="A56:A60"/>
    <mergeCell ref="B56:B60"/>
    <mergeCell ref="C56:L56"/>
    <mergeCell ref="T56:T60"/>
    <mergeCell ref="C57:S57"/>
    <mergeCell ref="C58:C60"/>
    <mergeCell ref="D58:L58"/>
    <mergeCell ref="M58:M60"/>
    <mergeCell ref="L7:L8"/>
    <mergeCell ref="N7:N8"/>
    <mergeCell ref="O7:O8"/>
    <mergeCell ref="P7:P8"/>
    <mergeCell ref="Q7:Q8"/>
    <mergeCell ref="A4:A8"/>
    <mergeCell ref="B4:B8"/>
    <mergeCell ref="C4:L4"/>
    <mergeCell ref="T4:T8"/>
    <mergeCell ref="C5:S5"/>
    <mergeCell ref="C6:C8"/>
    <mergeCell ref="D6:L6"/>
    <mergeCell ref="M6:M8"/>
    <mergeCell ref="N6:S6"/>
    <mergeCell ref="D7:D8"/>
    <mergeCell ref="S7:S8"/>
    <mergeCell ref="E7:E8"/>
    <mergeCell ref="F7:F8"/>
    <mergeCell ref="I7:I8"/>
    <mergeCell ref="J7:J8"/>
    <mergeCell ref="K7:K8"/>
  </mergeCells>
  <pageMargins left="0.98425196850393704" right="0.98425196850393704" top="0.98425196850393704" bottom="0.98425196850393704" header="0.51181102362204722" footer="0.51181102362204722"/>
  <pageSetup paperSize="9" scale="80" orientation="portrait" r:id="rId1"/>
  <headerFooter alignWithMargins="0"/>
  <rowBreaks count="1" manualBreakCount="1">
    <brk id="52" max="16383"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91" zoomScaleNormal="91" workbookViewId="0"/>
  </sheetViews>
  <sheetFormatPr defaultColWidth="7.5703125" defaultRowHeight="12.75"/>
  <cols>
    <col min="1" max="1" width="4.28515625" style="119" customWidth="1"/>
    <col min="2" max="2" width="23" style="138" customWidth="1"/>
    <col min="3" max="3" width="10.7109375" style="119" customWidth="1"/>
    <col min="4" max="4" width="11.42578125" style="119" customWidth="1"/>
    <col min="5" max="5" width="10.140625" style="119" customWidth="1"/>
    <col min="6" max="6" width="9.5703125" style="119" customWidth="1"/>
    <col min="7" max="7" width="11.7109375" style="119" customWidth="1"/>
    <col min="8" max="8" width="9.7109375" style="119" customWidth="1"/>
    <col min="9" max="9" width="12.28515625" style="119" customWidth="1"/>
    <col min="10" max="10" width="9.85546875" style="119" customWidth="1"/>
    <col min="11" max="11" width="13.42578125" style="119" customWidth="1"/>
    <col min="12" max="12" width="9.28515625" style="119" customWidth="1"/>
    <col min="13" max="13" width="10.7109375" style="119" customWidth="1"/>
    <col min="14" max="14" width="8" style="119" customWidth="1"/>
    <col min="15" max="15" width="8.5703125" style="119" customWidth="1"/>
    <col min="16" max="17" width="9.7109375" style="119" customWidth="1"/>
    <col min="18" max="18" width="4.28515625" style="119" customWidth="1"/>
    <col min="19" max="256" width="7.5703125" style="119"/>
    <col min="257" max="257" width="4.28515625" style="119" customWidth="1"/>
    <col min="258" max="258" width="23" style="119" customWidth="1"/>
    <col min="259" max="259" width="10.7109375" style="119" customWidth="1"/>
    <col min="260" max="260" width="11.42578125" style="119" customWidth="1"/>
    <col min="261" max="261" width="10.140625" style="119" customWidth="1"/>
    <col min="262" max="262" width="9.5703125" style="119" customWidth="1"/>
    <col min="263" max="263" width="11.7109375" style="119" customWidth="1"/>
    <col min="264" max="264" width="9.7109375" style="119" customWidth="1"/>
    <col min="265" max="265" width="12.28515625" style="119" customWidth="1"/>
    <col min="266" max="266" width="9.85546875" style="119" customWidth="1"/>
    <col min="267" max="267" width="13.42578125" style="119" customWidth="1"/>
    <col min="268" max="268" width="9.28515625" style="119" customWidth="1"/>
    <col min="269" max="269" width="10.7109375" style="119" customWidth="1"/>
    <col min="270" max="270" width="8" style="119" customWidth="1"/>
    <col min="271" max="271" width="8.5703125" style="119" customWidth="1"/>
    <col min="272" max="273" width="9.7109375" style="119" customWidth="1"/>
    <col min="274" max="274" width="4.28515625" style="119" customWidth="1"/>
    <col min="275" max="512" width="7.5703125" style="119"/>
    <col min="513" max="513" width="4.28515625" style="119" customWidth="1"/>
    <col min="514" max="514" width="23" style="119" customWidth="1"/>
    <col min="515" max="515" width="10.7109375" style="119" customWidth="1"/>
    <col min="516" max="516" width="11.42578125" style="119" customWidth="1"/>
    <col min="517" max="517" width="10.140625" style="119" customWidth="1"/>
    <col min="518" max="518" width="9.5703125" style="119" customWidth="1"/>
    <col min="519" max="519" width="11.7109375" style="119" customWidth="1"/>
    <col min="520" max="520" width="9.7109375" style="119" customWidth="1"/>
    <col min="521" max="521" width="12.28515625" style="119" customWidth="1"/>
    <col min="522" max="522" width="9.85546875" style="119" customWidth="1"/>
    <col min="523" max="523" width="13.42578125" style="119" customWidth="1"/>
    <col min="524" max="524" width="9.28515625" style="119" customWidth="1"/>
    <col min="525" max="525" width="10.7109375" style="119" customWidth="1"/>
    <col min="526" max="526" width="8" style="119" customWidth="1"/>
    <col min="527" max="527" width="8.5703125" style="119" customWidth="1"/>
    <col min="528" max="529" width="9.7109375" style="119" customWidth="1"/>
    <col min="530" max="530" width="4.28515625" style="119" customWidth="1"/>
    <col min="531" max="768" width="7.5703125" style="119"/>
    <col min="769" max="769" width="4.28515625" style="119" customWidth="1"/>
    <col min="770" max="770" width="23" style="119" customWidth="1"/>
    <col min="771" max="771" width="10.7109375" style="119" customWidth="1"/>
    <col min="772" max="772" width="11.42578125" style="119" customWidth="1"/>
    <col min="773" max="773" width="10.140625" style="119" customWidth="1"/>
    <col min="774" max="774" width="9.5703125" style="119" customWidth="1"/>
    <col min="775" max="775" width="11.7109375" style="119" customWidth="1"/>
    <col min="776" max="776" width="9.7109375" style="119" customWidth="1"/>
    <col min="777" max="777" width="12.28515625" style="119" customWidth="1"/>
    <col min="778" max="778" width="9.85546875" style="119" customWidth="1"/>
    <col min="779" max="779" width="13.42578125" style="119" customWidth="1"/>
    <col min="780" max="780" width="9.28515625" style="119" customWidth="1"/>
    <col min="781" max="781" width="10.7109375" style="119" customWidth="1"/>
    <col min="782" max="782" width="8" style="119" customWidth="1"/>
    <col min="783" max="783" width="8.5703125" style="119" customWidth="1"/>
    <col min="784" max="785" width="9.7109375" style="119" customWidth="1"/>
    <col min="786" max="786" width="4.28515625" style="119" customWidth="1"/>
    <col min="787" max="1024" width="7.5703125" style="119"/>
    <col min="1025" max="1025" width="4.28515625" style="119" customWidth="1"/>
    <col min="1026" max="1026" width="23" style="119" customWidth="1"/>
    <col min="1027" max="1027" width="10.7109375" style="119" customWidth="1"/>
    <col min="1028" max="1028" width="11.42578125" style="119" customWidth="1"/>
    <col min="1029" max="1029" width="10.140625" style="119" customWidth="1"/>
    <col min="1030" max="1030" width="9.5703125" style="119" customWidth="1"/>
    <col min="1031" max="1031" width="11.7109375" style="119" customWidth="1"/>
    <col min="1032" max="1032" width="9.7109375" style="119" customWidth="1"/>
    <col min="1033" max="1033" width="12.28515625" style="119" customWidth="1"/>
    <col min="1034" max="1034" width="9.85546875" style="119" customWidth="1"/>
    <col min="1035" max="1035" width="13.42578125" style="119" customWidth="1"/>
    <col min="1036" max="1036" width="9.28515625" style="119" customWidth="1"/>
    <col min="1037" max="1037" width="10.7109375" style="119" customWidth="1"/>
    <col min="1038" max="1038" width="8" style="119" customWidth="1"/>
    <col min="1039" max="1039" width="8.5703125" style="119" customWidth="1"/>
    <col min="1040" max="1041" width="9.7109375" style="119" customWidth="1"/>
    <col min="1042" max="1042" width="4.28515625" style="119" customWidth="1"/>
    <col min="1043" max="1280" width="7.5703125" style="119"/>
    <col min="1281" max="1281" width="4.28515625" style="119" customWidth="1"/>
    <col min="1282" max="1282" width="23" style="119" customWidth="1"/>
    <col min="1283" max="1283" width="10.7109375" style="119" customWidth="1"/>
    <col min="1284" max="1284" width="11.42578125" style="119" customWidth="1"/>
    <col min="1285" max="1285" width="10.140625" style="119" customWidth="1"/>
    <col min="1286" max="1286" width="9.5703125" style="119" customWidth="1"/>
    <col min="1287" max="1287" width="11.7109375" style="119" customWidth="1"/>
    <col min="1288" max="1288" width="9.7109375" style="119" customWidth="1"/>
    <col min="1289" max="1289" width="12.28515625" style="119" customWidth="1"/>
    <col min="1290" max="1290" width="9.85546875" style="119" customWidth="1"/>
    <col min="1291" max="1291" width="13.42578125" style="119" customWidth="1"/>
    <col min="1292" max="1292" width="9.28515625" style="119" customWidth="1"/>
    <col min="1293" max="1293" width="10.7109375" style="119" customWidth="1"/>
    <col min="1294" max="1294" width="8" style="119" customWidth="1"/>
    <col min="1295" max="1295" width="8.5703125" style="119" customWidth="1"/>
    <col min="1296" max="1297" width="9.7109375" style="119" customWidth="1"/>
    <col min="1298" max="1298" width="4.28515625" style="119" customWidth="1"/>
    <col min="1299" max="1536" width="7.5703125" style="119"/>
    <col min="1537" max="1537" width="4.28515625" style="119" customWidth="1"/>
    <col min="1538" max="1538" width="23" style="119" customWidth="1"/>
    <col min="1539" max="1539" width="10.7109375" style="119" customWidth="1"/>
    <col min="1540" max="1540" width="11.42578125" style="119" customWidth="1"/>
    <col min="1541" max="1541" width="10.140625" style="119" customWidth="1"/>
    <col min="1542" max="1542" width="9.5703125" style="119" customWidth="1"/>
    <col min="1543" max="1543" width="11.7109375" style="119" customWidth="1"/>
    <col min="1544" max="1544" width="9.7109375" style="119" customWidth="1"/>
    <col min="1545" max="1545" width="12.28515625" style="119" customWidth="1"/>
    <col min="1546" max="1546" width="9.85546875" style="119" customWidth="1"/>
    <col min="1547" max="1547" width="13.42578125" style="119" customWidth="1"/>
    <col min="1548" max="1548" width="9.28515625" style="119" customWidth="1"/>
    <col min="1549" max="1549" width="10.7109375" style="119" customWidth="1"/>
    <col min="1550" max="1550" width="8" style="119" customWidth="1"/>
    <col min="1551" max="1551" width="8.5703125" style="119" customWidth="1"/>
    <col min="1552" max="1553" width="9.7109375" style="119" customWidth="1"/>
    <col min="1554" max="1554" width="4.28515625" style="119" customWidth="1"/>
    <col min="1555" max="1792" width="7.5703125" style="119"/>
    <col min="1793" max="1793" width="4.28515625" style="119" customWidth="1"/>
    <col min="1794" max="1794" width="23" style="119" customWidth="1"/>
    <col min="1795" max="1795" width="10.7109375" style="119" customWidth="1"/>
    <col min="1796" max="1796" width="11.42578125" style="119" customWidth="1"/>
    <col min="1797" max="1797" width="10.140625" style="119" customWidth="1"/>
    <col min="1798" max="1798" width="9.5703125" style="119" customWidth="1"/>
    <col min="1799" max="1799" width="11.7109375" style="119" customWidth="1"/>
    <col min="1800" max="1800" width="9.7109375" style="119" customWidth="1"/>
    <col min="1801" max="1801" width="12.28515625" style="119" customWidth="1"/>
    <col min="1802" max="1802" width="9.85546875" style="119" customWidth="1"/>
    <col min="1803" max="1803" width="13.42578125" style="119" customWidth="1"/>
    <col min="1804" max="1804" width="9.28515625" style="119" customWidth="1"/>
    <col min="1805" max="1805" width="10.7109375" style="119" customWidth="1"/>
    <col min="1806" max="1806" width="8" style="119" customWidth="1"/>
    <col min="1807" max="1807" width="8.5703125" style="119" customWidth="1"/>
    <col min="1808" max="1809" width="9.7109375" style="119" customWidth="1"/>
    <col min="1810" max="1810" width="4.28515625" style="119" customWidth="1"/>
    <col min="1811" max="2048" width="7.5703125" style="119"/>
    <col min="2049" max="2049" width="4.28515625" style="119" customWidth="1"/>
    <col min="2050" max="2050" width="23" style="119" customWidth="1"/>
    <col min="2051" max="2051" width="10.7109375" style="119" customWidth="1"/>
    <col min="2052" max="2052" width="11.42578125" style="119" customWidth="1"/>
    <col min="2053" max="2053" width="10.140625" style="119" customWidth="1"/>
    <col min="2054" max="2054" width="9.5703125" style="119" customWidth="1"/>
    <col min="2055" max="2055" width="11.7109375" style="119" customWidth="1"/>
    <col min="2056" max="2056" width="9.7109375" style="119" customWidth="1"/>
    <col min="2057" max="2057" width="12.28515625" style="119" customWidth="1"/>
    <col min="2058" max="2058" width="9.85546875" style="119" customWidth="1"/>
    <col min="2059" max="2059" width="13.42578125" style="119" customWidth="1"/>
    <col min="2060" max="2060" width="9.28515625" style="119" customWidth="1"/>
    <col min="2061" max="2061" width="10.7109375" style="119" customWidth="1"/>
    <col min="2062" max="2062" width="8" style="119" customWidth="1"/>
    <col min="2063" max="2063" width="8.5703125" style="119" customWidth="1"/>
    <col min="2064" max="2065" width="9.7109375" style="119" customWidth="1"/>
    <col min="2066" max="2066" width="4.28515625" style="119" customWidth="1"/>
    <col min="2067" max="2304" width="7.5703125" style="119"/>
    <col min="2305" max="2305" width="4.28515625" style="119" customWidth="1"/>
    <col min="2306" max="2306" width="23" style="119" customWidth="1"/>
    <col min="2307" max="2307" width="10.7109375" style="119" customWidth="1"/>
    <col min="2308" max="2308" width="11.42578125" style="119" customWidth="1"/>
    <col min="2309" max="2309" width="10.140625" style="119" customWidth="1"/>
    <col min="2310" max="2310" width="9.5703125" style="119" customWidth="1"/>
    <col min="2311" max="2311" width="11.7109375" style="119" customWidth="1"/>
    <col min="2312" max="2312" width="9.7109375" style="119" customWidth="1"/>
    <col min="2313" max="2313" width="12.28515625" style="119" customWidth="1"/>
    <col min="2314" max="2314" width="9.85546875" style="119" customWidth="1"/>
    <col min="2315" max="2315" width="13.42578125" style="119" customWidth="1"/>
    <col min="2316" max="2316" width="9.28515625" style="119" customWidth="1"/>
    <col min="2317" max="2317" width="10.7109375" style="119" customWidth="1"/>
    <col min="2318" max="2318" width="8" style="119" customWidth="1"/>
    <col min="2319" max="2319" width="8.5703125" style="119" customWidth="1"/>
    <col min="2320" max="2321" width="9.7109375" style="119" customWidth="1"/>
    <col min="2322" max="2322" width="4.28515625" style="119" customWidth="1"/>
    <col min="2323" max="2560" width="7.5703125" style="119"/>
    <col min="2561" max="2561" width="4.28515625" style="119" customWidth="1"/>
    <col min="2562" max="2562" width="23" style="119" customWidth="1"/>
    <col min="2563" max="2563" width="10.7109375" style="119" customWidth="1"/>
    <col min="2564" max="2564" width="11.42578125" style="119" customWidth="1"/>
    <col min="2565" max="2565" width="10.140625" style="119" customWidth="1"/>
    <col min="2566" max="2566" width="9.5703125" style="119" customWidth="1"/>
    <col min="2567" max="2567" width="11.7109375" style="119" customWidth="1"/>
    <col min="2568" max="2568" width="9.7109375" style="119" customWidth="1"/>
    <col min="2569" max="2569" width="12.28515625" style="119" customWidth="1"/>
    <col min="2570" max="2570" width="9.85546875" style="119" customWidth="1"/>
    <col min="2571" max="2571" width="13.42578125" style="119" customWidth="1"/>
    <col min="2572" max="2572" width="9.28515625" style="119" customWidth="1"/>
    <col min="2573" max="2573" width="10.7109375" style="119" customWidth="1"/>
    <col min="2574" max="2574" width="8" style="119" customWidth="1"/>
    <col min="2575" max="2575" width="8.5703125" style="119" customWidth="1"/>
    <col min="2576" max="2577" width="9.7109375" style="119" customWidth="1"/>
    <col min="2578" max="2578" width="4.28515625" style="119" customWidth="1"/>
    <col min="2579" max="2816" width="7.5703125" style="119"/>
    <col min="2817" max="2817" width="4.28515625" style="119" customWidth="1"/>
    <col min="2818" max="2818" width="23" style="119" customWidth="1"/>
    <col min="2819" max="2819" width="10.7109375" style="119" customWidth="1"/>
    <col min="2820" max="2820" width="11.42578125" style="119" customWidth="1"/>
    <col min="2821" max="2821" width="10.140625" style="119" customWidth="1"/>
    <col min="2822" max="2822" width="9.5703125" style="119" customWidth="1"/>
    <col min="2823" max="2823" width="11.7109375" style="119" customWidth="1"/>
    <col min="2824" max="2824" width="9.7109375" style="119" customWidth="1"/>
    <col min="2825" max="2825" width="12.28515625" style="119" customWidth="1"/>
    <col min="2826" max="2826" width="9.85546875" style="119" customWidth="1"/>
    <col min="2827" max="2827" width="13.42578125" style="119" customWidth="1"/>
    <col min="2828" max="2828" width="9.28515625" style="119" customWidth="1"/>
    <col min="2829" max="2829" width="10.7109375" style="119" customWidth="1"/>
    <col min="2830" max="2830" width="8" style="119" customWidth="1"/>
    <col min="2831" max="2831" width="8.5703125" style="119" customWidth="1"/>
    <col min="2832" max="2833" width="9.7109375" style="119" customWidth="1"/>
    <col min="2834" max="2834" width="4.28515625" style="119" customWidth="1"/>
    <col min="2835" max="3072" width="7.5703125" style="119"/>
    <col min="3073" max="3073" width="4.28515625" style="119" customWidth="1"/>
    <col min="3074" max="3074" width="23" style="119" customWidth="1"/>
    <col min="3075" max="3075" width="10.7109375" style="119" customWidth="1"/>
    <col min="3076" max="3076" width="11.42578125" style="119" customWidth="1"/>
    <col min="3077" max="3077" width="10.140625" style="119" customWidth="1"/>
    <col min="3078" max="3078" width="9.5703125" style="119" customWidth="1"/>
    <col min="3079" max="3079" width="11.7109375" style="119" customWidth="1"/>
    <col min="3080" max="3080" width="9.7109375" style="119" customWidth="1"/>
    <col min="3081" max="3081" width="12.28515625" style="119" customWidth="1"/>
    <col min="3082" max="3082" width="9.85546875" style="119" customWidth="1"/>
    <col min="3083" max="3083" width="13.42578125" style="119" customWidth="1"/>
    <col min="3084" max="3084" width="9.28515625" style="119" customWidth="1"/>
    <col min="3085" max="3085" width="10.7109375" style="119" customWidth="1"/>
    <col min="3086" max="3086" width="8" style="119" customWidth="1"/>
    <col min="3087" max="3087" width="8.5703125" style="119" customWidth="1"/>
    <col min="3088" max="3089" width="9.7109375" style="119" customWidth="1"/>
    <col min="3090" max="3090" width="4.28515625" style="119" customWidth="1"/>
    <col min="3091" max="3328" width="7.5703125" style="119"/>
    <col min="3329" max="3329" width="4.28515625" style="119" customWidth="1"/>
    <col min="3330" max="3330" width="23" style="119" customWidth="1"/>
    <col min="3331" max="3331" width="10.7109375" style="119" customWidth="1"/>
    <col min="3332" max="3332" width="11.42578125" style="119" customWidth="1"/>
    <col min="3333" max="3333" width="10.140625" style="119" customWidth="1"/>
    <col min="3334" max="3334" width="9.5703125" style="119" customWidth="1"/>
    <col min="3335" max="3335" width="11.7109375" style="119" customWidth="1"/>
    <col min="3336" max="3336" width="9.7109375" style="119" customWidth="1"/>
    <col min="3337" max="3337" width="12.28515625" style="119" customWidth="1"/>
    <col min="3338" max="3338" width="9.85546875" style="119" customWidth="1"/>
    <col min="3339" max="3339" width="13.42578125" style="119" customWidth="1"/>
    <col min="3340" max="3340" width="9.28515625" style="119" customWidth="1"/>
    <col min="3341" max="3341" width="10.7109375" style="119" customWidth="1"/>
    <col min="3342" max="3342" width="8" style="119" customWidth="1"/>
    <col min="3343" max="3343" width="8.5703125" style="119" customWidth="1"/>
    <col min="3344" max="3345" width="9.7109375" style="119" customWidth="1"/>
    <col min="3346" max="3346" width="4.28515625" style="119" customWidth="1"/>
    <col min="3347" max="3584" width="7.5703125" style="119"/>
    <col min="3585" max="3585" width="4.28515625" style="119" customWidth="1"/>
    <col min="3586" max="3586" width="23" style="119" customWidth="1"/>
    <col min="3587" max="3587" width="10.7109375" style="119" customWidth="1"/>
    <col min="3588" max="3588" width="11.42578125" style="119" customWidth="1"/>
    <col min="3589" max="3589" width="10.140625" style="119" customWidth="1"/>
    <col min="3590" max="3590" width="9.5703125" style="119" customWidth="1"/>
    <col min="3591" max="3591" width="11.7109375" style="119" customWidth="1"/>
    <col min="3592" max="3592" width="9.7109375" style="119" customWidth="1"/>
    <col min="3593" max="3593" width="12.28515625" style="119" customWidth="1"/>
    <col min="3594" max="3594" width="9.85546875" style="119" customWidth="1"/>
    <col min="3595" max="3595" width="13.42578125" style="119" customWidth="1"/>
    <col min="3596" max="3596" width="9.28515625" style="119" customWidth="1"/>
    <col min="3597" max="3597" width="10.7109375" style="119" customWidth="1"/>
    <col min="3598" max="3598" width="8" style="119" customWidth="1"/>
    <col min="3599" max="3599" width="8.5703125" style="119" customWidth="1"/>
    <col min="3600" max="3601" width="9.7109375" style="119" customWidth="1"/>
    <col min="3602" max="3602" width="4.28515625" style="119" customWidth="1"/>
    <col min="3603" max="3840" width="7.5703125" style="119"/>
    <col min="3841" max="3841" width="4.28515625" style="119" customWidth="1"/>
    <col min="3842" max="3842" width="23" style="119" customWidth="1"/>
    <col min="3843" max="3843" width="10.7109375" style="119" customWidth="1"/>
    <col min="3844" max="3844" width="11.42578125" style="119" customWidth="1"/>
    <col min="3845" max="3845" width="10.140625" style="119" customWidth="1"/>
    <col min="3846" max="3846" width="9.5703125" style="119" customWidth="1"/>
    <col min="3847" max="3847" width="11.7109375" style="119" customWidth="1"/>
    <col min="3848" max="3848" width="9.7109375" style="119" customWidth="1"/>
    <col min="3849" max="3849" width="12.28515625" style="119" customWidth="1"/>
    <col min="3850" max="3850" width="9.85546875" style="119" customWidth="1"/>
    <col min="3851" max="3851" width="13.42578125" style="119" customWidth="1"/>
    <col min="3852" max="3852" width="9.28515625" style="119" customWidth="1"/>
    <col min="3853" max="3853" width="10.7109375" style="119" customWidth="1"/>
    <col min="3854" max="3854" width="8" style="119" customWidth="1"/>
    <col min="3855" max="3855" width="8.5703125" style="119" customWidth="1"/>
    <col min="3856" max="3857" width="9.7109375" style="119" customWidth="1"/>
    <col min="3858" max="3858" width="4.28515625" style="119" customWidth="1"/>
    <col min="3859" max="4096" width="7.5703125" style="119"/>
    <col min="4097" max="4097" width="4.28515625" style="119" customWidth="1"/>
    <col min="4098" max="4098" width="23" style="119" customWidth="1"/>
    <col min="4099" max="4099" width="10.7109375" style="119" customWidth="1"/>
    <col min="4100" max="4100" width="11.42578125" style="119" customWidth="1"/>
    <col min="4101" max="4101" width="10.140625" style="119" customWidth="1"/>
    <col min="4102" max="4102" width="9.5703125" style="119" customWidth="1"/>
    <col min="4103" max="4103" width="11.7109375" style="119" customWidth="1"/>
    <col min="4104" max="4104" width="9.7109375" style="119" customWidth="1"/>
    <col min="4105" max="4105" width="12.28515625" style="119" customWidth="1"/>
    <col min="4106" max="4106" width="9.85546875" style="119" customWidth="1"/>
    <col min="4107" max="4107" width="13.42578125" style="119" customWidth="1"/>
    <col min="4108" max="4108" width="9.28515625" style="119" customWidth="1"/>
    <col min="4109" max="4109" width="10.7109375" style="119" customWidth="1"/>
    <col min="4110" max="4110" width="8" style="119" customWidth="1"/>
    <col min="4111" max="4111" width="8.5703125" style="119" customWidth="1"/>
    <col min="4112" max="4113" width="9.7109375" style="119" customWidth="1"/>
    <col min="4114" max="4114" width="4.28515625" style="119" customWidth="1"/>
    <col min="4115" max="4352" width="7.5703125" style="119"/>
    <col min="4353" max="4353" width="4.28515625" style="119" customWidth="1"/>
    <col min="4354" max="4354" width="23" style="119" customWidth="1"/>
    <col min="4355" max="4355" width="10.7109375" style="119" customWidth="1"/>
    <col min="4356" max="4356" width="11.42578125" style="119" customWidth="1"/>
    <col min="4357" max="4357" width="10.140625" style="119" customWidth="1"/>
    <col min="4358" max="4358" width="9.5703125" style="119" customWidth="1"/>
    <col min="4359" max="4359" width="11.7109375" style="119" customWidth="1"/>
    <col min="4360" max="4360" width="9.7109375" style="119" customWidth="1"/>
    <col min="4361" max="4361" width="12.28515625" style="119" customWidth="1"/>
    <col min="4362" max="4362" width="9.85546875" style="119" customWidth="1"/>
    <col min="4363" max="4363" width="13.42578125" style="119" customWidth="1"/>
    <col min="4364" max="4364" width="9.28515625" style="119" customWidth="1"/>
    <col min="4365" max="4365" width="10.7109375" style="119" customWidth="1"/>
    <col min="4366" max="4366" width="8" style="119" customWidth="1"/>
    <col min="4367" max="4367" width="8.5703125" style="119" customWidth="1"/>
    <col min="4368" max="4369" width="9.7109375" style="119" customWidth="1"/>
    <col min="4370" max="4370" width="4.28515625" style="119" customWidth="1"/>
    <col min="4371" max="4608" width="7.5703125" style="119"/>
    <col min="4609" max="4609" width="4.28515625" style="119" customWidth="1"/>
    <col min="4610" max="4610" width="23" style="119" customWidth="1"/>
    <col min="4611" max="4611" width="10.7109375" style="119" customWidth="1"/>
    <col min="4612" max="4612" width="11.42578125" style="119" customWidth="1"/>
    <col min="4613" max="4613" width="10.140625" style="119" customWidth="1"/>
    <col min="4614" max="4614" width="9.5703125" style="119" customWidth="1"/>
    <col min="4615" max="4615" width="11.7109375" style="119" customWidth="1"/>
    <col min="4616" max="4616" width="9.7109375" style="119" customWidth="1"/>
    <col min="4617" max="4617" width="12.28515625" style="119" customWidth="1"/>
    <col min="4618" max="4618" width="9.85546875" style="119" customWidth="1"/>
    <col min="4619" max="4619" width="13.42578125" style="119" customWidth="1"/>
    <col min="4620" max="4620" width="9.28515625" style="119" customWidth="1"/>
    <col min="4621" max="4621" width="10.7109375" style="119" customWidth="1"/>
    <col min="4622" max="4622" width="8" style="119" customWidth="1"/>
    <col min="4623" max="4623" width="8.5703125" style="119" customWidth="1"/>
    <col min="4624" max="4625" width="9.7109375" style="119" customWidth="1"/>
    <col min="4626" max="4626" width="4.28515625" style="119" customWidth="1"/>
    <col min="4627" max="4864" width="7.5703125" style="119"/>
    <col min="4865" max="4865" width="4.28515625" style="119" customWidth="1"/>
    <col min="4866" max="4866" width="23" style="119" customWidth="1"/>
    <col min="4867" max="4867" width="10.7109375" style="119" customWidth="1"/>
    <col min="4868" max="4868" width="11.42578125" style="119" customWidth="1"/>
    <col min="4869" max="4869" width="10.140625" style="119" customWidth="1"/>
    <col min="4870" max="4870" width="9.5703125" style="119" customWidth="1"/>
    <col min="4871" max="4871" width="11.7109375" style="119" customWidth="1"/>
    <col min="4872" max="4872" width="9.7109375" style="119" customWidth="1"/>
    <col min="4873" max="4873" width="12.28515625" style="119" customWidth="1"/>
    <col min="4874" max="4874" width="9.85546875" style="119" customWidth="1"/>
    <col min="4875" max="4875" width="13.42578125" style="119" customWidth="1"/>
    <col min="4876" max="4876" width="9.28515625" style="119" customWidth="1"/>
    <col min="4877" max="4877" width="10.7109375" style="119" customWidth="1"/>
    <col min="4878" max="4878" width="8" style="119" customWidth="1"/>
    <col min="4879" max="4879" width="8.5703125" style="119" customWidth="1"/>
    <col min="4880" max="4881" width="9.7109375" style="119" customWidth="1"/>
    <col min="4882" max="4882" width="4.28515625" style="119" customWidth="1"/>
    <col min="4883" max="5120" width="7.5703125" style="119"/>
    <col min="5121" max="5121" width="4.28515625" style="119" customWidth="1"/>
    <col min="5122" max="5122" width="23" style="119" customWidth="1"/>
    <col min="5123" max="5123" width="10.7109375" style="119" customWidth="1"/>
    <col min="5124" max="5124" width="11.42578125" style="119" customWidth="1"/>
    <col min="5125" max="5125" width="10.140625" style="119" customWidth="1"/>
    <col min="5126" max="5126" width="9.5703125" style="119" customWidth="1"/>
    <col min="5127" max="5127" width="11.7109375" style="119" customWidth="1"/>
    <col min="5128" max="5128" width="9.7109375" style="119" customWidth="1"/>
    <col min="5129" max="5129" width="12.28515625" style="119" customWidth="1"/>
    <col min="5130" max="5130" width="9.85546875" style="119" customWidth="1"/>
    <col min="5131" max="5131" width="13.42578125" style="119" customWidth="1"/>
    <col min="5132" max="5132" width="9.28515625" style="119" customWidth="1"/>
    <col min="5133" max="5133" width="10.7109375" style="119" customWidth="1"/>
    <col min="5134" max="5134" width="8" style="119" customWidth="1"/>
    <col min="5135" max="5135" width="8.5703125" style="119" customWidth="1"/>
    <col min="5136" max="5137" width="9.7109375" style="119" customWidth="1"/>
    <col min="5138" max="5138" width="4.28515625" style="119" customWidth="1"/>
    <col min="5139" max="5376" width="7.5703125" style="119"/>
    <col min="5377" max="5377" width="4.28515625" style="119" customWidth="1"/>
    <col min="5378" max="5378" width="23" style="119" customWidth="1"/>
    <col min="5379" max="5379" width="10.7109375" style="119" customWidth="1"/>
    <col min="5380" max="5380" width="11.42578125" style="119" customWidth="1"/>
    <col min="5381" max="5381" width="10.140625" style="119" customWidth="1"/>
    <col min="5382" max="5382" width="9.5703125" style="119" customWidth="1"/>
    <col min="5383" max="5383" width="11.7109375" style="119" customWidth="1"/>
    <col min="5384" max="5384" width="9.7109375" style="119" customWidth="1"/>
    <col min="5385" max="5385" width="12.28515625" style="119" customWidth="1"/>
    <col min="5386" max="5386" width="9.85546875" style="119" customWidth="1"/>
    <col min="5387" max="5387" width="13.42578125" style="119" customWidth="1"/>
    <col min="5388" max="5388" width="9.28515625" style="119" customWidth="1"/>
    <col min="5389" max="5389" width="10.7109375" style="119" customWidth="1"/>
    <col min="5390" max="5390" width="8" style="119" customWidth="1"/>
    <col min="5391" max="5391" width="8.5703125" style="119" customWidth="1"/>
    <col min="5392" max="5393" width="9.7109375" style="119" customWidth="1"/>
    <col min="5394" max="5394" width="4.28515625" style="119" customWidth="1"/>
    <col min="5395" max="5632" width="7.5703125" style="119"/>
    <col min="5633" max="5633" width="4.28515625" style="119" customWidth="1"/>
    <col min="5634" max="5634" width="23" style="119" customWidth="1"/>
    <col min="5635" max="5635" width="10.7109375" style="119" customWidth="1"/>
    <col min="5636" max="5636" width="11.42578125" style="119" customWidth="1"/>
    <col min="5637" max="5637" width="10.140625" style="119" customWidth="1"/>
    <col min="5638" max="5638" width="9.5703125" style="119" customWidth="1"/>
    <col min="5639" max="5639" width="11.7109375" style="119" customWidth="1"/>
    <col min="5640" max="5640" width="9.7109375" style="119" customWidth="1"/>
    <col min="5641" max="5641" width="12.28515625" style="119" customWidth="1"/>
    <col min="5642" max="5642" width="9.85546875" style="119" customWidth="1"/>
    <col min="5643" max="5643" width="13.42578125" style="119" customWidth="1"/>
    <col min="5644" max="5644" width="9.28515625" style="119" customWidth="1"/>
    <col min="5645" max="5645" width="10.7109375" style="119" customWidth="1"/>
    <col min="5646" max="5646" width="8" style="119" customWidth="1"/>
    <col min="5647" max="5647" width="8.5703125" style="119" customWidth="1"/>
    <col min="5648" max="5649" width="9.7109375" style="119" customWidth="1"/>
    <col min="5650" max="5650" width="4.28515625" style="119" customWidth="1"/>
    <col min="5651" max="5888" width="7.5703125" style="119"/>
    <col min="5889" max="5889" width="4.28515625" style="119" customWidth="1"/>
    <col min="5890" max="5890" width="23" style="119" customWidth="1"/>
    <col min="5891" max="5891" width="10.7109375" style="119" customWidth="1"/>
    <col min="5892" max="5892" width="11.42578125" style="119" customWidth="1"/>
    <col min="5893" max="5893" width="10.140625" style="119" customWidth="1"/>
    <col min="5894" max="5894" width="9.5703125" style="119" customWidth="1"/>
    <col min="5895" max="5895" width="11.7109375" style="119" customWidth="1"/>
    <col min="5896" max="5896" width="9.7109375" style="119" customWidth="1"/>
    <col min="5897" max="5897" width="12.28515625" style="119" customWidth="1"/>
    <col min="5898" max="5898" width="9.85546875" style="119" customWidth="1"/>
    <col min="5899" max="5899" width="13.42578125" style="119" customWidth="1"/>
    <col min="5900" max="5900" width="9.28515625" style="119" customWidth="1"/>
    <col min="5901" max="5901" width="10.7109375" style="119" customWidth="1"/>
    <col min="5902" max="5902" width="8" style="119" customWidth="1"/>
    <col min="5903" max="5903" width="8.5703125" style="119" customWidth="1"/>
    <col min="5904" max="5905" width="9.7109375" style="119" customWidth="1"/>
    <col min="5906" max="5906" width="4.28515625" style="119" customWidth="1"/>
    <col min="5907" max="6144" width="7.5703125" style="119"/>
    <col min="6145" max="6145" width="4.28515625" style="119" customWidth="1"/>
    <col min="6146" max="6146" width="23" style="119" customWidth="1"/>
    <col min="6147" max="6147" width="10.7109375" style="119" customWidth="1"/>
    <col min="6148" max="6148" width="11.42578125" style="119" customWidth="1"/>
    <col min="6149" max="6149" width="10.140625" style="119" customWidth="1"/>
    <col min="6150" max="6150" width="9.5703125" style="119" customWidth="1"/>
    <col min="6151" max="6151" width="11.7109375" style="119" customWidth="1"/>
    <col min="6152" max="6152" width="9.7109375" style="119" customWidth="1"/>
    <col min="6153" max="6153" width="12.28515625" style="119" customWidth="1"/>
    <col min="6154" max="6154" width="9.85546875" style="119" customWidth="1"/>
    <col min="6155" max="6155" width="13.42578125" style="119" customWidth="1"/>
    <col min="6156" max="6156" width="9.28515625" style="119" customWidth="1"/>
    <col min="6157" max="6157" width="10.7109375" style="119" customWidth="1"/>
    <col min="6158" max="6158" width="8" style="119" customWidth="1"/>
    <col min="6159" max="6159" width="8.5703125" style="119" customWidth="1"/>
    <col min="6160" max="6161" width="9.7109375" style="119" customWidth="1"/>
    <col min="6162" max="6162" width="4.28515625" style="119" customWidth="1"/>
    <col min="6163" max="6400" width="7.5703125" style="119"/>
    <col min="6401" max="6401" width="4.28515625" style="119" customWidth="1"/>
    <col min="6402" max="6402" width="23" style="119" customWidth="1"/>
    <col min="6403" max="6403" width="10.7109375" style="119" customWidth="1"/>
    <col min="6404" max="6404" width="11.42578125" style="119" customWidth="1"/>
    <col min="6405" max="6405" width="10.140625" style="119" customWidth="1"/>
    <col min="6406" max="6406" width="9.5703125" style="119" customWidth="1"/>
    <col min="6407" max="6407" width="11.7109375" style="119" customWidth="1"/>
    <col min="6408" max="6408" width="9.7109375" style="119" customWidth="1"/>
    <col min="6409" max="6409" width="12.28515625" style="119" customWidth="1"/>
    <col min="6410" max="6410" width="9.85546875" style="119" customWidth="1"/>
    <col min="6411" max="6411" width="13.42578125" style="119" customWidth="1"/>
    <col min="6412" max="6412" width="9.28515625" style="119" customWidth="1"/>
    <col min="6413" max="6413" width="10.7109375" style="119" customWidth="1"/>
    <col min="6414" max="6414" width="8" style="119" customWidth="1"/>
    <col min="6415" max="6415" width="8.5703125" style="119" customWidth="1"/>
    <col min="6416" max="6417" width="9.7109375" style="119" customWidth="1"/>
    <col min="6418" max="6418" width="4.28515625" style="119" customWidth="1"/>
    <col min="6419" max="6656" width="7.5703125" style="119"/>
    <col min="6657" max="6657" width="4.28515625" style="119" customWidth="1"/>
    <col min="6658" max="6658" width="23" style="119" customWidth="1"/>
    <col min="6659" max="6659" width="10.7109375" style="119" customWidth="1"/>
    <col min="6660" max="6660" width="11.42578125" style="119" customWidth="1"/>
    <col min="6661" max="6661" width="10.140625" style="119" customWidth="1"/>
    <col min="6662" max="6662" width="9.5703125" style="119" customWidth="1"/>
    <col min="6663" max="6663" width="11.7109375" style="119" customWidth="1"/>
    <col min="6664" max="6664" width="9.7109375" style="119" customWidth="1"/>
    <col min="6665" max="6665" width="12.28515625" style="119" customWidth="1"/>
    <col min="6666" max="6666" width="9.85546875" style="119" customWidth="1"/>
    <col min="6667" max="6667" width="13.42578125" style="119" customWidth="1"/>
    <col min="6668" max="6668" width="9.28515625" style="119" customWidth="1"/>
    <col min="6669" max="6669" width="10.7109375" style="119" customWidth="1"/>
    <col min="6670" max="6670" width="8" style="119" customWidth="1"/>
    <col min="6671" max="6671" width="8.5703125" style="119" customWidth="1"/>
    <col min="6672" max="6673" width="9.7109375" style="119" customWidth="1"/>
    <col min="6674" max="6674" width="4.28515625" style="119" customWidth="1"/>
    <col min="6675" max="6912" width="7.5703125" style="119"/>
    <col min="6913" max="6913" width="4.28515625" style="119" customWidth="1"/>
    <col min="6914" max="6914" width="23" style="119" customWidth="1"/>
    <col min="6915" max="6915" width="10.7109375" style="119" customWidth="1"/>
    <col min="6916" max="6916" width="11.42578125" style="119" customWidth="1"/>
    <col min="6917" max="6917" width="10.140625" style="119" customWidth="1"/>
    <col min="6918" max="6918" width="9.5703125" style="119" customWidth="1"/>
    <col min="6919" max="6919" width="11.7109375" style="119" customWidth="1"/>
    <col min="6920" max="6920" width="9.7109375" style="119" customWidth="1"/>
    <col min="6921" max="6921" width="12.28515625" style="119" customWidth="1"/>
    <col min="6922" max="6922" width="9.85546875" style="119" customWidth="1"/>
    <col min="6923" max="6923" width="13.42578125" style="119" customWidth="1"/>
    <col min="6924" max="6924" width="9.28515625" style="119" customWidth="1"/>
    <col min="6925" max="6925" width="10.7109375" style="119" customWidth="1"/>
    <col min="6926" max="6926" width="8" style="119" customWidth="1"/>
    <col min="6927" max="6927" width="8.5703125" style="119" customWidth="1"/>
    <col min="6928" max="6929" width="9.7109375" style="119" customWidth="1"/>
    <col min="6930" max="6930" width="4.28515625" style="119" customWidth="1"/>
    <col min="6931" max="7168" width="7.5703125" style="119"/>
    <col min="7169" max="7169" width="4.28515625" style="119" customWidth="1"/>
    <col min="7170" max="7170" width="23" style="119" customWidth="1"/>
    <col min="7171" max="7171" width="10.7109375" style="119" customWidth="1"/>
    <col min="7172" max="7172" width="11.42578125" style="119" customWidth="1"/>
    <col min="7173" max="7173" width="10.140625" style="119" customWidth="1"/>
    <col min="7174" max="7174" width="9.5703125" style="119" customWidth="1"/>
    <col min="7175" max="7175" width="11.7109375" style="119" customWidth="1"/>
    <col min="7176" max="7176" width="9.7109375" style="119" customWidth="1"/>
    <col min="7177" max="7177" width="12.28515625" style="119" customWidth="1"/>
    <col min="7178" max="7178" width="9.85546875" style="119" customWidth="1"/>
    <col min="7179" max="7179" width="13.42578125" style="119" customWidth="1"/>
    <col min="7180" max="7180" width="9.28515625" style="119" customWidth="1"/>
    <col min="7181" max="7181" width="10.7109375" style="119" customWidth="1"/>
    <col min="7182" max="7182" width="8" style="119" customWidth="1"/>
    <col min="7183" max="7183" width="8.5703125" style="119" customWidth="1"/>
    <col min="7184" max="7185" width="9.7109375" style="119" customWidth="1"/>
    <col min="7186" max="7186" width="4.28515625" style="119" customWidth="1"/>
    <col min="7187" max="7424" width="7.5703125" style="119"/>
    <col min="7425" max="7425" width="4.28515625" style="119" customWidth="1"/>
    <col min="7426" max="7426" width="23" style="119" customWidth="1"/>
    <col min="7427" max="7427" width="10.7109375" style="119" customWidth="1"/>
    <col min="7428" max="7428" width="11.42578125" style="119" customWidth="1"/>
    <col min="7429" max="7429" width="10.140625" style="119" customWidth="1"/>
    <col min="7430" max="7430" width="9.5703125" style="119" customWidth="1"/>
    <col min="7431" max="7431" width="11.7109375" style="119" customWidth="1"/>
    <col min="7432" max="7432" width="9.7109375" style="119" customWidth="1"/>
    <col min="7433" max="7433" width="12.28515625" style="119" customWidth="1"/>
    <col min="7434" max="7434" width="9.85546875" style="119" customWidth="1"/>
    <col min="7435" max="7435" width="13.42578125" style="119" customWidth="1"/>
    <col min="7436" max="7436" width="9.28515625" style="119" customWidth="1"/>
    <col min="7437" max="7437" width="10.7109375" style="119" customWidth="1"/>
    <col min="7438" max="7438" width="8" style="119" customWidth="1"/>
    <col min="7439" max="7439" width="8.5703125" style="119" customWidth="1"/>
    <col min="7440" max="7441" width="9.7109375" style="119" customWidth="1"/>
    <col min="7442" max="7442" width="4.28515625" style="119" customWidth="1"/>
    <col min="7443" max="7680" width="7.5703125" style="119"/>
    <col min="7681" max="7681" width="4.28515625" style="119" customWidth="1"/>
    <col min="7682" max="7682" width="23" style="119" customWidth="1"/>
    <col min="7683" max="7683" width="10.7109375" style="119" customWidth="1"/>
    <col min="7684" max="7684" width="11.42578125" style="119" customWidth="1"/>
    <col min="7685" max="7685" width="10.140625" style="119" customWidth="1"/>
    <col min="7686" max="7686" width="9.5703125" style="119" customWidth="1"/>
    <col min="7687" max="7687" width="11.7109375" style="119" customWidth="1"/>
    <col min="7688" max="7688" width="9.7109375" style="119" customWidth="1"/>
    <col min="7689" max="7689" width="12.28515625" style="119" customWidth="1"/>
    <col min="7690" max="7690" width="9.85546875" style="119" customWidth="1"/>
    <col min="7691" max="7691" width="13.42578125" style="119" customWidth="1"/>
    <col min="7692" max="7692" width="9.28515625" style="119" customWidth="1"/>
    <col min="7693" max="7693" width="10.7109375" style="119" customWidth="1"/>
    <col min="7694" max="7694" width="8" style="119" customWidth="1"/>
    <col min="7695" max="7695" width="8.5703125" style="119" customWidth="1"/>
    <col min="7696" max="7697" width="9.7109375" style="119" customWidth="1"/>
    <col min="7698" max="7698" width="4.28515625" style="119" customWidth="1"/>
    <col min="7699" max="7936" width="7.5703125" style="119"/>
    <col min="7937" max="7937" width="4.28515625" style="119" customWidth="1"/>
    <col min="7938" max="7938" width="23" style="119" customWidth="1"/>
    <col min="7939" max="7939" width="10.7109375" style="119" customWidth="1"/>
    <col min="7940" max="7940" width="11.42578125" style="119" customWidth="1"/>
    <col min="7941" max="7941" width="10.140625" style="119" customWidth="1"/>
    <col min="7942" max="7942" width="9.5703125" style="119" customWidth="1"/>
    <col min="7943" max="7943" width="11.7109375" style="119" customWidth="1"/>
    <col min="7944" max="7944" width="9.7109375" style="119" customWidth="1"/>
    <col min="7945" max="7945" width="12.28515625" style="119" customWidth="1"/>
    <col min="7946" max="7946" width="9.85546875" style="119" customWidth="1"/>
    <col min="7947" max="7947" width="13.42578125" style="119" customWidth="1"/>
    <col min="7948" max="7948" width="9.28515625" style="119" customWidth="1"/>
    <col min="7949" max="7949" width="10.7109375" style="119" customWidth="1"/>
    <col min="7950" max="7950" width="8" style="119" customWidth="1"/>
    <col min="7951" max="7951" width="8.5703125" style="119" customWidth="1"/>
    <col min="7952" max="7953" width="9.7109375" style="119" customWidth="1"/>
    <col min="7954" max="7954" width="4.28515625" style="119" customWidth="1"/>
    <col min="7955" max="8192" width="7.5703125" style="119"/>
    <col min="8193" max="8193" width="4.28515625" style="119" customWidth="1"/>
    <col min="8194" max="8194" width="23" style="119" customWidth="1"/>
    <col min="8195" max="8195" width="10.7109375" style="119" customWidth="1"/>
    <col min="8196" max="8196" width="11.42578125" style="119" customWidth="1"/>
    <col min="8197" max="8197" width="10.140625" style="119" customWidth="1"/>
    <col min="8198" max="8198" width="9.5703125" style="119" customWidth="1"/>
    <col min="8199" max="8199" width="11.7109375" style="119" customWidth="1"/>
    <col min="8200" max="8200" width="9.7109375" style="119" customWidth="1"/>
    <col min="8201" max="8201" width="12.28515625" style="119" customWidth="1"/>
    <col min="8202" max="8202" width="9.85546875" style="119" customWidth="1"/>
    <col min="8203" max="8203" width="13.42578125" style="119" customWidth="1"/>
    <col min="8204" max="8204" width="9.28515625" style="119" customWidth="1"/>
    <col min="8205" max="8205" width="10.7109375" style="119" customWidth="1"/>
    <col min="8206" max="8206" width="8" style="119" customWidth="1"/>
    <col min="8207" max="8207" width="8.5703125" style="119" customWidth="1"/>
    <col min="8208" max="8209" width="9.7109375" style="119" customWidth="1"/>
    <col min="8210" max="8210" width="4.28515625" style="119" customWidth="1"/>
    <col min="8211" max="8448" width="7.5703125" style="119"/>
    <col min="8449" max="8449" width="4.28515625" style="119" customWidth="1"/>
    <col min="8450" max="8450" width="23" style="119" customWidth="1"/>
    <col min="8451" max="8451" width="10.7109375" style="119" customWidth="1"/>
    <col min="8452" max="8452" width="11.42578125" style="119" customWidth="1"/>
    <col min="8453" max="8453" width="10.140625" style="119" customWidth="1"/>
    <col min="8454" max="8454" width="9.5703125" style="119" customWidth="1"/>
    <col min="8455" max="8455" width="11.7109375" style="119" customWidth="1"/>
    <col min="8456" max="8456" width="9.7109375" style="119" customWidth="1"/>
    <col min="8457" max="8457" width="12.28515625" style="119" customWidth="1"/>
    <col min="8458" max="8458" width="9.85546875" style="119" customWidth="1"/>
    <col min="8459" max="8459" width="13.42578125" style="119" customWidth="1"/>
    <col min="8460" max="8460" width="9.28515625" style="119" customWidth="1"/>
    <col min="8461" max="8461" width="10.7109375" style="119" customWidth="1"/>
    <col min="8462" max="8462" width="8" style="119" customWidth="1"/>
    <col min="8463" max="8463" width="8.5703125" style="119" customWidth="1"/>
    <col min="8464" max="8465" width="9.7109375" style="119" customWidth="1"/>
    <col min="8466" max="8466" width="4.28515625" style="119" customWidth="1"/>
    <col min="8467" max="8704" width="7.5703125" style="119"/>
    <col min="8705" max="8705" width="4.28515625" style="119" customWidth="1"/>
    <col min="8706" max="8706" width="23" style="119" customWidth="1"/>
    <col min="8707" max="8707" width="10.7109375" style="119" customWidth="1"/>
    <col min="8708" max="8708" width="11.42578125" style="119" customWidth="1"/>
    <col min="8709" max="8709" width="10.140625" style="119" customWidth="1"/>
    <col min="8710" max="8710" width="9.5703125" style="119" customWidth="1"/>
    <col min="8711" max="8711" width="11.7109375" style="119" customWidth="1"/>
    <col min="8712" max="8712" width="9.7109375" style="119" customWidth="1"/>
    <col min="8713" max="8713" width="12.28515625" style="119" customWidth="1"/>
    <col min="8714" max="8714" width="9.85546875" style="119" customWidth="1"/>
    <col min="8715" max="8715" width="13.42578125" style="119" customWidth="1"/>
    <col min="8716" max="8716" width="9.28515625" style="119" customWidth="1"/>
    <col min="8717" max="8717" width="10.7109375" style="119" customWidth="1"/>
    <col min="8718" max="8718" width="8" style="119" customWidth="1"/>
    <col min="8719" max="8719" width="8.5703125" style="119" customWidth="1"/>
    <col min="8720" max="8721" width="9.7109375" style="119" customWidth="1"/>
    <col min="8722" max="8722" width="4.28515625" style="119" customWidth="1"/>
    <col min="8723" max="8960" width="7.5703125" style="119"/>
    <col min="8961" max="8961" width="4.28515625" style="119" customWidth="1"/>
    <col min="8962" max="8962" width="23" style="119" customWidth="1"/>
    <col min="8963" max="8963" width="10.7109375" style="119" customWidth="1"/>
    <col min="8964" max="8964" width="11.42578125" style="119" customWidth="1"/>
    <col min="8965" max="8965" width="10.140625" style="119" customWidth="1"/>
    <col min="8966" max="8966" width="9.5703125" style="119" customWidth="1"/>
    <col min="8967" max="8967" width="11.7109375" style="119" customWidth="1"/>
    <col min="8968" max="8968" width="9.7109375" style="119" customWidth="1"/>
    <col min="8969" max="8969" width="12.28515625" style="119" customWidth="1"/>
    <col min="8970" max="8970" width="9.85546875" style="119" customWidth="1"/>
    <col min="8971" max="8971" width="13.42578125" style="119" customWidth="1"/>
    <col min="8972" max="8972" width="9.28515625" style="119" customWidth="1"/>
    <col min="8973" max="8973" width="10.7109375" style="119" customWidth="1"/>
    <col min="8974" max="8974" width="8" style="119" customWidth="1"/>
    <col min="8975" max="8975" width="8.5703125" style="119" customWidth="1"/>
    <col min="8976" max="8977" width="9.7109375" style="119" customWidth="1"/>
    <col min="8978" max="8978" width="4.28515625" style="119" customWidth="1"/>
    <col min="8979" max="9216" width="7.5703125" style="119"/>
    <col min="9217" max="9217" width="4.28515625" style="119" customWidth="1"/>
    <col min="9218" max="9218" width="23" style="119" customWidth="1"/>
    <col min="9219" max="9219" width="10.7109375" style="119" customWidth="1"/>
    <col min="9220" max="9220" width="11.42578125" style="119" customWidth="1"/>
    <col min="9221" max="9221" width="10.140625" style="119" customWidth="1"/>
    <col min="9222" max="9222" width="9.5703125" style="119" customWidth="1"/>
    <col min="9223" max="9223" width="11.7109375" style="119" customWidth="1"/>
    <col min="9224" max="9224" width="9.7109375" style="119" customWidth="1"/>
    <col min="9225" max="9225" width="12.28515625" style="119" customWidth="1"/>
    <col min="9226" max="9226" width="9.85546875" style="119" customWidth="1"/>
    <col min="9227" max="9227" width="13.42578125" style="119" customWidth="1"/>
    <col min="9228" max="9228" width="9.28515625" style="119" customWidth="1"/>
    <col min="9229" max="9229" width="10.7109375" style="119" customWidth="1"/>
    <col min="9230" max="9230" width="8" style="119" customWidth="1"/>
    <col min="9231" max="9231" width="8.5703125" style="119" customWidth="1"/>
    <col min="9232" max="9233" width="9.7109375" style="119" customWidth="1"/>
    <col min="9234" max="9234" width="4.28515625" style="119" customWidth="1"/>
    <col min="9235" max="9472" width="7.5703125" style="119"/>
    <col min="9473" max="9473" width="4.28515625" style="119" customWidth="1"/>
    <col min="9474" max="9474" width="23" style="119" customWidth="1"/>
    <col min="9475" max="9475" width="10.7109375" style="119" customWidth="1"/>
    <col min="9476" max="9476" width="11.42578125" style="119" customWidth="1"/>
    <col min="9477" max="9477" width="10.140625" style="119" customWidth="1"/>
    <col min="9478" max="9478" width="9.5703125" style="119" customWidth="1"/>
    <col min="9479" max="9479" width="11.7109375" style="119" customWidth="1"/>
    <col min="9480" max="9480" width="9.7109375" style="119" customWidth="1"/>
    <col min="9481" max="9481" width="12.28515625" style="119" customWidth="1"/>
    <col min="9482" max="9482" width="9.85546875" style="119" customWidth="1"/>
    <col min="9483" max="9483" width="13.42578125" style="119" customWidth="1"/>
    <col min="9484" max="9484" width="9.28515625" style="119" customWidth="1"/>
    <col min="9485" max="9485" width="10.7109375" style="119" customWidth="1"/>
    <col min="9486" max="9486" width="8" style="119" customWidth="1"/>
    <col min="9487" max="9487" width="8.5703125" style="119" customWidth="1"/>
    <col min="9488" max="9489" width="9.7109375" style="119" customWidth="1"/>
    <col min="9490" max="9490" width="4.28515625" style="119" customWidth="1"/>
    <col min="9491" max="9728" width="7.5703125" style="119"/>
    <col min="9729" max="9729" width="4.28515625" style="119" customWidth="1"/>
    <col min="9730" max="9730" width="23" style="119" customWidth="1"/>
    <col min="9731" max="9731" width="10.7109375" style="119" customWidth="1"/>
    <col min="9732" max="9732" width="11.42578125" style="119" customWidth="1"/>
    <col min="9733" max="9733" width="10.140625" style="119" customWidth="1"/>
    <col min="9734" max="9734" width="9.5703125" style="119" customWidth="1"/>
    <col min="9735" max="9735" width="11.7109375" style="119" customWidth="1"/>
    <col min="9736" max="9736" width="9.7109375" style="119" customWidth="1"/>
    <col min="9737" max="9737" width="12.28515625" style="119" customWidth="1"/>
    <col min="9738" max="9738" width="9.85546875" style="119" customWidth="1"/>
    <col min="9739" max="9739" width="13.42578125" style="119" customWidth="1"/>
    <col min="9740" max="9740" width="9.28515625" style="119" customWidth="1"/>
    <col min="9741" max="9741" width="10.7109375" style="119" customWidth="1"/>
    <col min="9742" max="9742" width="8" style="119" customWidth="1"/>
    <col min="9743" max="9743" width="8.5703125" style="119" customWidth="1"/>
    <col min="9744" max="9745" width="9.7109375" style="119" customWidth="1"/>
    <col min="9746" max="9746" width="4.28515625" style="119" customWidth="1"/>
    <col min="9747" max="9984" width="7.5703125" style="119"/>
    <col min="9985" max="9985" width="4.28515625" style="119" customWidth="1"/>
    <col min="9986" max="9986" width="23" style="119" customWidth="1"/>
    <col min="9987" max="9987" width="10.7109375" style="119" customWidth="1"/>
    <col min="9988" max="9988" width="11.42578125" style="119" customWidth="1"/>
    <col min="9989" max="9989" width="10.140625" style="119" customWidth="1"/>
    <col min="9990" max="9990" width="9.5703125" style="119" customWidth="1"/>
    <col min="9991" max="9991" width="11.7109375" style="119" customWidth="1"/>
    <col min="9992" max="9992" width="9.7109375" style="119" customWidth="1"/>
    <col min="9993" max="9993" width="12.28515625" style="119" customWidth="1"/>
    <col min="9994" max="9994" width="9.85546875" style="119" customWidth="1"/>
    <col min="9995" max="9995" width="13.42578125" style="119" customWidth="1"/>
    <col min="9996" max="9996" width="9.28515625" style="119" customWidth="1"/>
    <col min="9997" max="9997" width="10.7109375" style="119" customWidth="1"/>
    <col min="9998" max="9998" width="8" style="119" customWidth="1"/>
    <col min="9999" max="9999" width="8.5703125" style="119" customWidth="1"/>
    <col min="10000" max="10001" width="9.7109375" style="119" customWidth="1"/>
    <col min="10002" max="10002" width="4.28515625" style="119" customWidth="1"/>
    <col min="10003" max="10240" width="7.5703125" style="119"/>
    <col min="10241" max="10241" width="4.28515625" style="119" customWidth="1"/>
    <col min="10242" max="10242" width="23" style="119" customWidth="1"/>
    <col min="10243" max="10243" width="10.7109375" style="119" customWidth="1"/>
    <col min="10244" max="10244" width="11.42578125" style="119" customWidth="1"/>
    <col min="10245" max="10245" width="10.140625" style="119" customWidth="1"/>
    <col min="10246" max="10246" width="9.5703125" style="119" customWidth="1"/>
    <col min="10247" max="10247" width="11.7109375" style="119" customWidth="1"/>
    <col min="10248" max="10248" width="9.7109375" style="119" customWidth="1"/>
    <col min="10249" max="10249" width="12.28515625" style="119" customWidth="1"/>
    <col min="10250" max="10250" width="9.85546875" style="119" customWidth="1"/>
    <col min="10251" max="10251" width="13.42578125" style="119" customWidth="1"/>
    <col min="10252" max="10252" width="9.28515625" style="119" customWidth="1"/>
    <col min="10253" max="10253" width="10.7109375" style="119" customWidth="1"/>
    <col min="10254" max="10254" width="8" style="119" customWidth="1"/>
    <col min="10255" max="10255" width="8.5703125" style="119" customWidth="1"/>
    <col min="10256" max="10257" width="9.7109375" style="119" customWidth="1"/>
    <col min="10258" max="10258" width="4.28515625" style="119" customWidth="1"/>
    <col min="10259" max="10496" width="7.5703125" style="119"/>
    <col min="10497" max="10497" width="4.28515625" style="119" customWidth="1"/>
    <col min="10498" max="10498" width="23" style="119" customWidth="1"/>
    <col min="10499" max="10499" width="10.7109375" style="119" customWidth="1"/>
    <col min="10500" max="10500" width="11.42578125" style="119" customWidth="1"/>
    <col min="10501" max="10501" width="10.140625" style="119" customWidth="1"/>
    <col min="10502" max="10502" width="9.5703125" style="119" customWidth="1"/>
    <col min="10503" max="10503" width="11.7109375" style="119" customWidth="1"/>
    <col min="10504" max="10504" width="9.7109375" style="119" customWidth="1"/>
    <col min="10505" max="10505" width="12.28515625" style="119" customWidth="1"/>
    <col min="10506" max="10506" width="9.85546875" style="119" customWidth="1"/>
    <col min="10507" max="10507" width="13.42578125" style="119" customWidth="1"/>
    <col min="10508" max="10508" width="9.28515625" style="119" customWidth="1"/>
    <col min="10509" max="10509" width="10.7109375" style="119" customWidth="1"/>
    <col min="10510" max="10510" width="8" style="119" customWidth="1"/>
    <col min="10511" max="10511" width="8.5703125" style="119" customWidth="1"/>
    <col min="10512" max="10513" width="9.7109375" style="119" customWidth="1"/>
    <col min="10514" max="10514" width="4.28515625" style="119" customWidth="1"/>
    <col min="10515" max="10752" width="7.5703125" style="119"/>
    <col min="10753" max="10753" width="4.28515625" style="119" customWidth="1"/>
    <col min="10754" max="10754" width="23" style="119" customWidth="1"/>
    <col min="10755" max="10755" width="10.7109375" style="119" customWidth="1"/>
    <col min="10756" max="10756" width="11.42578125" style="119" customWidth="1"/>
    <col min="10757" max="10757" width="10.140625" style="119" customWidth="1"/>
    <col min="10758" max="10758" width="9.5703125" style="119" customWidth="1"/>
    <col min="10759" max="10759" width="11.7109375" style="119" customWidth="1"/>
    <col min="10760" max="10760" width="9.7109375" style="119" customWidth="1"/>
    <col min="10761" max="10761" width="12.28515625" style="119" customWidth="1"/>
    <col min="10762" max="10762" width="9.85546875" style="119" customWidth="1"/>
    <col min="10763" max="10763" width="13.42578125" style="119" customWidth="1"/>
    <col min="10764" max="10764" width="9.28515625" style="119" customWidth="1"/>
    <col min="10765" max="10765" width="10.7109375" style="119" customWidth="1"/>
    <col min="10766" max="10766" width="8" style="119" customWidth="1"/>
    <col min="10767" max="10767" width="8.5703125" style="119" customWidth="1"/>
    <col min="10768" max="10769" width="9.7109375" style="119" customWidth="1"/>
    <col min="10770" max="10770" width="4.28515625" style="119" customWidth="1"/>
    <col min="10771" max="11008" width="7.5703125" style="119"/>
    <col min="11009" max="11009" width="4.28515625" style="119" customWidth="1"/>
    <col min="11010" max="11010" width="23" style="119" customWidth="1"/>
    <col min="11011" max="11011" width="10.7109375" style="119" customWidth="1"/>
    <col min="11012" max="11012" width="11.42578125" style="119" customWidth="1"/>
    <col min="11013" max="11013" width="10.140625" style="119" customWidth="1"/>
    <col min="11014" max="11014" width="9.5703125" style="119" customWidth="1"/>
    <col min="11015" max="11015" width="11.7109375" style="119" customWidth="1"/>
    <col min="11016" max="11016" width="9.7109375" style="119" customWidth="1"/>
    <col min="11017" max="11017" width="12.28515625" style="119" customWidth="1"/>
    <col min="11018" max="11018" width="9.85546875" style="119" customWidth="1"/>
    <col min="11019" max="11019" width="13.42578125" style="119" customWidth="1"/>
    <col min="11020" max="11020" width="9.28515625" style="119" customWidth="1"/>
    <col min="11021" max="11021" width="10.7109375" style="119" customWidth="1"/>
    <col min="11022" max="11022" width="8" style="119" customWidth="1"/>
    <col min="11023" max="11023" width="8.5703125" style="119" customWidth="1"/>
    <col min="11024" max="11025" width="9.7109375" style="119" customWidth="1"/>
    <col min="11026" max="11026" width="4.28515625" style="119" customWidth="1"/>
    <col min="11027" max="11264" width="7.5703125" style="119"/>
    <col min="11265" max="11265" width="4.28515625" style="119" customWidth="1"/>
    <col min="11266" max="11266" width="23" style="119" customWidth="1"/>
    <col min="11267" max="11267" width="10.7109375" style="119" customWidth="1"/>
    <col min="11268" max="11268" width="11.42578125" style="119" customWidth="1"/>
    <col min="11269" max="11269" width="10.140625" style="119" customWidth="1"/>
    <col min="11270" max="11270" width="9.5703125" style="119" customWidth="1"/>
    <col min="11271" max="11271" width="11.7109375" style="119" customWidth="1"/>
    <col min="11272" max="11272" width="9.7109375" style="119" customWidth="1"/>
    <col min="11273" max="11273" width="12.28515625" style="119" customWidth="1"/>
    <col min="11274" max="11274" width="9.85546875" style="119" customWidth="1"/>
    <col min="11275" max="11275" width="13.42578125" style="119" customWidth="1"/>
    <col min="11276" max="11276" width="9.28515625" style="119" customWidth="1"/>
    <col min="11277" max="11277" width="10.7109375" style="119" customWidth="1"/>
    <col min="11278" max="11278" width="8" style="119" customWidth="1"/>
    <col min="11279" max="11279" width="8.5703125" style="119" customWidth="1"/>
    <col min="11280" max="11281" width="9.7109375" style="119" customWidth="1"/>
    <col min="11282" max="11282" width="4.28515625" style="119" customWidth="1"/>
    <col min="11283" max="11520" width="7.5703125" style="119"/>
    <col min="11521" max="11521" width="4.28515625" style="119" customWidth="1"/>
    <col min="11522" max="11522" width="23" style="119" customWidth="1"/>
    <col min="11523" max="11523" width="10.7109375" style="119" customWidth="1"/>
    <col min="11524" max="11524" width="11.42578125" style="119" customWidth="1"/>
    <col min="11525" max="11525" width="10.140625" style="119" customWidth="1"/>
    <col min="11526" max="11526" width="9.5703125" style="119" customWidth="1"/>
    <col min="11527" max="11527" width="11.7109375" style="119" customWidth="1"/>
    <col min="11528" max="11528" width="9.7109375" style="119" customWidth="1"/>
    <col min="11529" max="11529" width="12.28515625" style="119" customWidth="1"/>
    <col min="11530" max="11530" width="9.85546875" style="119" customWidth="1"/>
    <col min="11531" max="11531" width="13.42578125" style="119" customWidth="1"/>
    <col min="11532" max="11532" width="9.28515625" style="119" customWidth="1"/>
    <col min="11533" max="11533" width="10.7109375" style="119" customWidth="1"/>
    <col min="11534" max="11534" width="8" style="119" customWidth="1"/>
    <col min="11535" max="11535" width="8.5703125" style="119" customWidth="1"/>
    <col min="11536" max="11537" width="9.7109375" style="119" customWidth="1"/>
    <col min="11538" max="11538" width="4.28515625" style="119" customWidth="1"/>
    <col min="11539" max="11776" width="7.5703125" style="119"/>
    <col min="11777" max="11777" width="4.28515625" style="119" customWidth="1"/>
    <col min="11778" max="11778" width="23" style="119" customWidth="1"/>
    <col min="11779" max="11779" width="10.7109375" style="119" customWidth="1"/>
    <col min="11780" max="11780" width="11.42578125" style="119" customWidth="1"/>
    <col min="11781" max="11781" width="10.140625" style="119" customWidth="1"/>
    <col min="11782" max="11782" width="9.5703125" style="119" customWidth="1"/>
    <col min="11783" max="11783" width="11.7109375" style="119" customWidth="1"/>
    <col min="11784" max="11784" width="9.7109375" style="119" customWidth="1"/>
    <col min="11785" max="11785" width="12.28515625" style="119" customWidth="1"/>
    <col min="11786" max="11786" width="9.85546875" style="119" customWidth="1"/>
    <col min="11787" max="11787" width="13.42578125" style="119" customWidth="1"/>
    <col min="11788" max="11788" width="9.28515625" style="119" customWidth="1"/>
    <col min="11789" max="11789" width="10.7109375" style="119" customWidth="1"/>
    <col min="11790" max="11790" width="8" style="119" customWidth="1"/>
    <col min="11791" max="11791" width="8.5703125" style="119" customWidth="1"/>
    <col min="11792" max="11793" width="9.7109375" style="119" customWidth="1"/>
    <col min="11794" max="11794" width="4.28515625" style="119" customWidth="1"/>
    <col min="11795" max="12032" width="7.5703125" style="119"/>
    <col min="12033" max="12033" width="4.28515625" style="119" customWidth="1"/>
    <col min="12034" max="12034" width="23" style="119" customWidth="1"/>
    <col min="12035" max="12035" width="10.7109375" style="119" customWidth="1"/>
    <col min="12036" max="12036" width="11.42578125" style="119" customWidth="1"/>
    <col min="12037" max="12037" width="10.140625" style="119" customWidth="1"/>
    <col min="12038" max="12038" width="9.5703125" style="119" customWidth="1"/>
    <col min="12039" max="12039" width="11.7109375" style="119" customWidth="1"/>
    <col min="12040" max="12040" width="9.7109375" style="119" customWidth="1"/>
    <col min="12041" max="12041" width="12.28515625" style="119" customWidth="1"/>
    <col min="12042" max="12042" width="9.85546875" style="119" customWidth="1"/>
    <col min="12043" max="12043" width="13.42578125" style="119" customWidth="1"/>
    <col min="12044" max="12044" width="9.28515625" style="119" customWidth="1"/>
    <col min="12045" max="12045" width="10.7109375" style="119" customWidth="1"/>
    <col min="12046" max="12046" width="8" style="119" customWidth="1"/>
    <col min="12047" max="12047" width="8.5703125" style="119" customWidth="1"/>
    <col min="12048" max="12049" width="9.7109375" style="119" customWidth="1"/>
    <col min="12050" max="12050" width="4.28515625" style="119" customWidth="1"/>
    <col min="12051" max="12288" width="7.5703125" style="119"/>
    <col min="12289" max="12289" width="4.28515625" style="119" customWidth="1"/>
    <col min="12290" max="12290" width="23" style="119" customWidth="1"/>
    <col min="12291" max="12291" width="10.7109375" style="119" customWidth="1"/>
    <col min="12292" max="12292" width="11.42578125" style="119" customWidth="1"/>
    <col min="12293" max="12293" width="10.140625" style="119" customWidth="1"/>
    <col min="12294" max="12294" width="9.5703125" style="119" customWidth="1"/>
    <col min="12295" max="12295" width="11.7109375" style="119" customWidth="1"/>
    <col min="12296" max="12296" width="9.7109375" style="119" customWidth="1"/>
    <col min="12297" max="12297" width="12.28515625" style="119" customWidth="1"/>
    <col min="12298" max="12298" width="9.85546875" style="119" customWidth="1"/>
    <col min="12299" max="12299" width="13.42578125" style="119" customWidth="1"/>
    <col min="12300" max="12300" width="9.28515625" style="119" customWidth="1"/>
    <col min="12301" max="12301" width="10.7109375" style="119" customWidth="1"/>
    <col min="12302" max="12302" width="8" style="119" customWidth="1"/>
    <col min="12303" max="12303" width="8.5703125" style="119" customWidth="1"/>
    <col min="12304" max="12305" width="9.7109375" style="119" customWidth="1"/>
    <col min="12306" max="12306" width="4.28515625" style="119" customWidth="1"/>
    <col min="12307" max="12544" width="7.5703125" style="119"/>
    <col min="12545" max="12545" width="4.28515625" style="119" customWidth="1"/>
    <col min="12546" max="12546" width="23" style="119" customWidth="1"/>
    <col min="12547" max="12547" width="10.7109375" style="119" customWidth="1"/>
    <col min="12548" max="12548" width="11.42578125" style="119" customWidth="1"/>
    <col min="12549" max="12549" width="10.140625" style="119" customWidth="1"/>
    <col min="12550" max="12550" width="9.5703125" style="119" customWidth="1"/>
    <col min="12551" max="12551" width="11.7109375" style="119" customWidth="1"/>
    <col min="12552" max="12552" width="9.7109375" style="119" customWidth="1"/>
    <col min="12553" max="12553" width="12.28515625" style="119" customWidth="1"/>
    <col min="12554" max="12554" width="9.85546875" style="119" customWidth="1"/>
    <col min="12555" max="12555" width="13.42578125" style="119" customWidth="1"/>
    <col min="12556" max="12556" width="9.28515625" style="119" customWidth="1"/>
    <col min="12557" max="12557" width="10.7109375" style="119" customWidth="1"/>
    <col min="12558" max="12558" width="8" style="119" customWidth="1"/>
    <col min="12559" max="12559" width="8.5703125" style="119" customWidth="1"/>
    <col min="12560" max="12561" width="9.7109375" style="119" customWidth="1"/>
    <col min="12562" max="12562" width="4.28515625" style="119" customWidth="1"/>
    <col min="12563" max="12800" width="7.5703125" style="119"/>
    <col min="12801" max="12801" width="4.28515625" style="119" customWidth="1"/>
    <col min="12802" max="12802" width="23" style="119" customWidth="1"/>
    <col min="12803" max="12803" width="10.7109375" style="119" customWidth="1"/>
    <col min="12804" max="12804" width="11.42578125" style="119" customWidth="1"/>
    <col min="12805" max="12805" width="10.140625" style="119" customWidth="1"/>
    <col min="12806" max="12806" width="9.5703125" style="119" customWidth="1"/>
    <col min="12807" max="12807" width="11.7109375" style="119" customWidth="1"/>
    <col min="12808" max="12808" width="9.7109375" style="119" customWidth="1"/>
    <col min="12809" max="12809" width="12.28515625" style="119" customWidth="1"/>
    <col min="12810" max="12810" width="9.85546875" style="119" customWidth="1"/>
    <col min="12811" max="12811" width="13.42578125" style="119" customWidth="1"/>
    <col min="12812" max="12812" width="9.28515625" style="119" customWidth="1"/>
    <col min="12813" max="12813" width="10.7109375" style="119" customWidth="1"/>
    <col min="12814" max="12814" width="8" style="119" customWidth="1"/>
    <col min="12815" max="12815" width="8.5703125" style="119" customWidth="1"/>
    <col min="12816" max="12817" width="9.7109375" style="119" customWidth="1"/>
    <col min="12818" max="12818" width="4.28515625" style="119" customWidth="1"/>
    <col min="12819" max="13056" width="7.5703125" style="119"/>
    <col min="13057" max="13057" width="4.28515625" style="119" customWidth="1"/>
    <col min="13058" max="13058" width="23" style="119" customWidth="1"/>
    <col min="13059" max="13059" width="10.7109375" style="119" customWidth="1"/>
    <col min="13060" max="13060" width="11.42578125" style="119" customWidth="1"/>
    <col min="13061" max="13061" width="10.140625" style="119" customWidth="1"/>
    <col min="13062" max="13062" width="9.5703125" style="119" customWidth="1"/>
    <col min="13063" max="13063" width="11.7109375" style="119" customWidth="1"/>
    <col min="13064" max="13064" width="9.7109375" style="119" customWidth="1"/>
    <col min="13065" max="13065" width="12.28515625" style="119" customWidth="1"/>
    <col min="13066" max="13066" width="9.85546875" style="119" customWidth="1"/>
    <col min="13067" max="13067" width="13.42578125" style="119" customWidth="1"/>
    <col min="13068" max="13068" width="9.28515625" style="119" customWidth="1"/>
    <col min="13069" max="13069" width="10.7109375" style="119" customWidth="1"/>
    <col min="13070" max="13070" width="8" style="119" customWidth="1"/>
    <col min="13071" max="13071" width="8.5703125" style="119" customWidth="1"/>
    <col min="13072" max="13073" width="9.7109375" style="119" customWidth="1"/>
    <col min="13074" max="13074" width="4.28515625" style="119" customWidth="1"/>
    <col min="13075" max="13312" width="7.5703125" style="119"/>
    <col min="13313" max="13313" width="4.28515625" style="119" customWidth="1"/>
    <col min="13314" max="13314" width="23" style="119" customWidth="1"/>
    <col min="13315" max="13315" width="10.7109375" style="119" customWidth="1"/>
    <col min="13316" max="13316" width="11.42578125" style="119" customWidth="1"/>
    <col min="13317" max="13317" width="10.140625" style="119" customWidth="1"/>
    <col min="13318" max="13318" width="9.5703125" style="119" customWidth="1"/>
    <col min="13319" max="13319" width="11.7109375" style="119" customWidth="1"/>
    <col min="13320" max="13320" width="9.7109375" style="119" customWidth="1"/>
    <col min="13321" max="13321" width="12.28515625" style="119" customWidth="1"/>
    <col min="13322" max="13322" width="9.85546875" style="119" customWidth="1"/>
    <col min="13323" max="13323" width="13.42578125" style="119" customWidth="1"/>
    <col min="13324" max="13324" width="9.28515625" style="119" customWidth="1"/>
    <col min="13325" max="13325" width="10.7109375" style="119" customWidth="1"/>
    <col min="13326" max="13326" width="8" style="119" customWidth="1"/>
    <col min="13327" max="13327" width="8.5703125" style="119" customWidth="1"/>
    <col min="13328" max="13329" width="9.7109375" style="119" customWidth="1"/>
    <col min="13330" max="13330" width="4.28515625" style="119" customWidth="1"/>
    <col min="13331" max="13568" width="7.5703125" style="119"/>
    <col min="13569" max="13569" width="4.28515625" style="119" customWidth="1"/>
    <col min="13570" max="13570" width="23" style="119" customWidth="1"/>
    <col min="13571" max="13571" width="10.7109375" style="119" customWidth="1"/>
    <col min="13572" max="13572" width="11.42578125" style="119" customWidth="1"/>
    <col min="13573" max="13573" width="10.140625" style="119" customWidth="1"/>
    <col min="13574" max="13574" width="9.5703125" style="119" customWidth="1"/>
    <col min="13575" max="13575" width="11.7109375" style="119" customWidth="1"/>
    <col min="13576" max="13576" width="9.7109375" style="119" customWidth="1"/>
    <col min="13577" max="13577" width="12.28515625" style="119" customWidth="1"/>
    <col min="13578" max="13578" width="9.85546875" style="119" customWidth="1"/>
    <col min="13579" max="13579" width="13.42578125" style="119" customWidth="1"/>
    <col min="13580" max="13580" width="9.28515625" style="119" customWidth="1"/>
    <col min="13581" max="13581" width="10.7109375" style="119" customWidth="1"/>
    <col min="13582" max="13582" width="8" style="119" customWidth="1"/>
    <col min="13583" max="13583" width="8.5703125" style="119" customWidth="1"/>
    <col min="13584" max="13585" width="9.7109375" style="119" customWidth="1"/>
    <col min="13586" max="13586" width="4.28515625" style="119" customWidth="1"/>
    <col min="13587" max="13824" width="7.5703125" style="119"/>
    <col min="13825" max="13825" width="4.28515625" style="119" customWidth="1"/>
    <col min="13826" max="13826" width="23" style="119" customWidth="1"/>
    <col min="13827" max="13827" width="10.7109375" style="119" customWidth="1"/>
    <col min="13828" max="13828" width="11.42578125" style="119" customWidth="1"/>
    <col min="13829" max="13829" width="10.140625" style="119" customWidth="1"/>
    <col min="13830" max="13830" width="9.5703125" style="119" customWidth="1"/>
    <col min="13831" max="13831" width="11.7109375" style="119" customWidth="1"/>
    <col min="13832" max="13832" width="9.7109375" style="119" customWidth="1"/>
    <col min="13833" max="13833" width="12.28515625" style="119" customWidth="1"/>
    <col min="13834" max="13834" width="9.85546875" style="119" customWidth="1"/>
    <col min="13835" max="13835" width="13.42578125" style="119" customWidth="1"/>
    <col min="13836" max="13836" width="9.28515625" style="119" customWidth="1"/>
    <col min="13837" max="13837" width="10.7109375" style="119" customWidth="1"/>
    <col min="13838" max="13838" width="8" style="119" customWidth="1"/>
    <col min="13839" max="13839" width="8.5703125" style="119" customWidth="1"/>
    <col min="13840" max="13841" width="9.7109375" style="119" customWidth="1"/>
    <col min="13842" max="13842" width="4.28515625" style="119" customWidth="1"/>
    <col min="13843" max="14080" width="7.5703125" style="119"/>
    <col min="14081" max="14081" width="4.28515625" style="119" customWidth="1"/>
    <col min="14082" max="14082" width="23" style="119" customWidth="1"/>
    <col min="14083" max="14083" width="10.7109375" style="119" customWidth="1"/>
    <col min="14084" max="14084" width="11.42578125" style="119" customWidth="1"/>
    <col min="14085" max="14085" width="10.140625" style="119" customWidth="1"/>
    <col min="14086" max="14086" width="9.5703125" style="119" customWidth="1"/>
    <col min="14087" max="14087" width="11.7109375" style="119" customWidth="1"/>
    <col min="14088" max="14088" width="9.7109375" style="119" customWidth="1"/>
    <col min="14089" max="14089" width="12.28515625" style="119" customWidth="1"/>
    <col min="14090" max="14090" width="9.85546875" style="119" customWidth="1"/>
    <col min="14091" max="14091" width="13.42578125" style="119" customWidth="1"/>
    <col min="14092" max="14092" width="9.28515625" style="119" customWidth="1"/>
    <col min="14093" max="14093" width="10.7109375" style="119" customWidth="1"/>
    <col min="14094" max="14094" width="8" style="119" customWidth="1"/>
    <col min="14095" max="14095" width="8.5703125" style="119" customWidth="1"/>
    <col min="14096" max="14097" width="9.7109375" style="119" customWidth="1"/>
    <col min="14098" max="14098" width="4.28515625" style="119" customWidth="1"/>
    <col min="14099" max="14336" width="7.5703125" style="119"/>
    <col min="14337" max="14337" width="4.28515625" style="119" customWidth="1"/>
    <col min="14338" max="14338" width="23" style="119" customWidth="1"/>
    <col min="14339" max="14339" width="10.7109375" style="119" customWidth="1"/>
    <col min="14340" max="14340" width="11.42578125" style="119" customWidth="1"/>
    <col min="14341" max="14341" width="10.140625" style="119" customWidth="1"/>
    <col min="14342" max="14342" width="9.5703125" style="119" customWidth="1"/>
    <col min="14343" max="14343" width="11.7109375" style="119" customWidth="1"/>
    <col min="14344" max="14344" width="9.7109375" style="119" customWidth="1"/>
    <col min="14345" max="14345" width="12.28515625" style="119" customWidth="1"/>
    <col min="14346" max="14346" width="9.85546875" style="119" customWidth="1"/>
    <col min="14347" max="14347" width="13.42578125" style="119" customWidth="1"/>
    <col min="14348" max="14348" width="9.28515625" style="119" customWidth="1"/>
    <col min="14349" max="14349" width="10.7109375" style="119" customWidth="1"/>
    <col min="14350" max="14350" width="8" style="119" customWidth="1"/>
    <col min="14351" max="14351" width="8.5703125" style="119" customWidth="1"/>
    <col min="14352" max="14353" width="9.7109375" style="119" customWidth="1"/>
    <col min="14354" max="14354" width="4.28515625" style="119" customWidth="1"/>
    <col min="14355" max="14592" width="7.5703125" style="119"/>
    <col min="14593" max="14593" width="4.28515625" style="119" customWidth="1"/>
    <col min="14594" max="14594" width="23" style="119" customWidth="1"/>
    <col min="14595" max="14595" width="10.7109375" style="119" customWidth="1"/>
    <col min="14596" max="14596" width="11.42578125" style="119" customWidth="1"/>
    <col min="14597" max="14597" width="10.140625" style="119" customWidth="1"/>
    <col min="14598" max="14598" width="9.5703125" style="119" customWidth="1"/>
    <col min="14599" max="14599" width="11.7109375" style="119" customWidth="1"/>
    <col min="14600" max="14600" width="9.7109375" style="119" customWidth="1"/>
    <col min="14601" max="14601" width="12.28515625" style="119" customWidth="1"/>
    <col min="14602" max="14602" width="9.85546875" style="119" customWidth="1"/>
    <col min="14603" max="14603" width="13.42578125" style="119" customWidth="1"/>
    <col min="14604" max="14604" width="9.28515625" style="119" customWidth="1"/>
    <col min="14605" max="14605" width="10.7109375" style="119" customWidth="1"/>
    <col min="14606" max="14606" width="8" style="119" customWidth="1"/>
    <col min="14607" max="14607" width="8.5703125" style="119" customWidth="1"/>
    <col min="14608" max="14609" width="9.7109375" style="119" customWidth="1"/>
    <col min="14610" max="14610" width="4.28515625" style="119" customWidth="1"/>
    <col min="14611" max="14848" width="7.5703125" style="119"/>
    <col min="14849" max="14849" width="4.28515625" style="119" customWidth="1"/>
    <col min="14850" max="14850" width="23" style="119" customWidth="1"/>
    <col min="14851" max="14851" width="10.7109375" style="119" customWidth="1"/>
    <col min="14852" max="14852" width="11.42578125" style="119" customWidth="1"/>
    <col min="14853" max="14853" width="10.140625" style="119" customWidth="1"/>
    <col min="14854" max="14854" width="9.5703125" style="119" customWidth="1"/>
    <col min="14855" max="14855" width="11.7109375" style="119" customWidth="1"/>
    <col min="14856" max="14856" width="9.7109375" style="119" customWidth="1"/>
    <col min="14857" max="14857" width="12.28515625" style="119" customWidth="1"/>
    <col min="14858" max="14858" width="9.85546875" style="119" customWidth="1"/>
    <col min="14859" max="14859" width="13.42578125" style="119" customWidth="1"/>
    <col min="14860" max="14860" width="9.28515625" style="119" customWidth="1"/>
    <col min="14861" max="14861" width="10.7109375" style="119" customWidth="1"/>
    <col min="14862" max="14862" width="8" style="119" customWidth="1"/>
    <col min="14863" max="14863" width="8.5703125" style="119" customWidth="1"/>
    <col min="14864" max="14865" width="9.7109375" style="119" customWidth="1"/>
    <col min="14866" max="14866" width="4.28515625" style="119" customWidth="1"/>
    <col min="14867" max="15104" width="7.5703125" style="119"/>
    <col min="15105" max="15105" width="4.28515625" style="119" customWidth="1"/>
    <col min="15106" max="15106" width="23" style="119" customWidth="1"/>
    <col min="15107" max="15107" width="10.7109375" style="119" customWidth="1"/>
    <col min="15108" max="15108" width="11.42578125" style="119" customWidth="1"/>
    <col min="15109" max="15109" width="10.140625" style="119" customWidth="1"/>
    <col min="15110" max="15110" width="9.5703125" style="119" customWidth="1"/>
    <col min="15111" max="15111" width="11.7109375" style="119" customWidth="1"/>
    <col min="15112" max="15112" width="9.7109375" style="119" customWidth="1"/>
    <col min="15113" max="15113" width="12.28515625" style="119" customWidth="1"/>
    <col min="15114" max="15114" width="9.85546875" style="119" customWidth="1"/>
    <col min="15115" max="15115" width="13.42578125" style="119" customWidth="1"/>
    <col min="15116" max="15116" width="9.28515625" style="119" customWidth="1"/>
    <col min="15117" max="15117" width="10.7109375" style="119" customWidth="1"/>
    <col min="15118" max="15118" width="8" style="119" customWidth="1"/>
    <col min="15119" max="15119" width="8.5703125" style="119" customWidth="1"/>
    <col min="15120" max="15121" width="9.7109375" style="119" customWidth="1"/>
    <col min="15122" max="15122" width="4.28515625" style="119" customWidth="1"/>
    <col min="15123" max="15360" width="7.5703125" style="119"/>
    <col min="15361" max="15361" width="4.28515625" style="119" customWidth="1"/>
    <col min="15362" max="15362" width="23" style="119" customWidth="1"/>
    <col min="15363" max="15363" width="10.7109375" style="119" customWidth="1"/>
    <col min="15364" max="15364" width="11.42578125" style="119" customWidth="1"/>
    <col min="15365" max="15365" width="10.140625" style="119" customWidth="1"/>
    <col min="15366" max="15366" width="9.5703125" style="119" customWidth="1"/>
    <col min="15367" max="15367" width="11.7109375" style="119" customWidth="1"/>
    <col min="15368" max="15368" width="9.7109375" style="119" customWidth="1"/>
    <col min="15369" max="15369" width="12.28515625" style="119" customWidth="1"/>
    <col min="15370" max="15370" width="9.85546875" style="119" customWidth="1"/>
    <col min="15371" max="15371" width="13.42578125" style="119" customWidth="1"/>
    <col min="15372" max="15372" width="9.28515625" style="119" customWidth="1"/>
    <col min="15373" max="15373" width="10.7109375" style="119" customWidth="1"/>
    <col min="15374" max="15374" width="8" style="119" customWidth="1"/>
    <col min="15375" max="15375" width="8.5703125" style="119" customWidth="1"/>
    <col min="15376" max="15377" width="9.7109375" style="119" customWidth="1"/>
    <col min="15378" max="15378" width="4.28515625" style="119" customWidth="1"/>
    <col min="15379" max="15616" width="7.5703125" style="119"/>
    <col min="15617" max="15617" width="4.28515625" style="119" customWidth="1"/>
    <col min="15618" max="15618" width="23" style="119" customWidth="1"/>
    <col min="15619" max="15619" width="10.7109375" style="119" customWidth="1"/>
    <col min="15620" max="15620" width="11.42578125" style="119" customWidth="1"/>
    <col min="15621" max="15621" width="10.140625" style="119" customWidth="1"/>
    <col min="15622" max="15622" width="9.5703125" style="119" customWidth="1"/>
    <col min="15623" max="15623" width="11.7109375" style="119" customWidth="1"/>
    <col min="15624" max="15624" width="9.7109375" style="119" customWidth="1"/>
    <col min="15625" max="15625" width="12.28515625" style="119" customWidth="1"/>
    <col min="15626" max="15626" width="9.85546875" style="119" customWidth="1"/>
    <col min="15627" max="15627" width="13.42578125" style="119" customWidth="1"/>
    <col min="15628" max="15628" width="9.28515625" style="119" customWidth="1"/>
    <col min="15629" max="15629" width="10.7109375" style="119" customWidth="1"/>
    <col min="15630" max="15630" width="8" style="119" customWidth="1"/>
    <col min="15631" max="15631" width="8.5703125" style="119" customWidth="1"/>
    <col min="15632" max="15633" width="9.7109375" style="119" customWidth="1"/>
    <col min="15634" max="15634" width="4.28515625" style="119" customWidth="1"/>
    <col min="15635" max="15872" width="7.5703125" style="119"/>
    <col min="15873" max="15873" width="4.28515625" style="119" customWidth="1"/>
    <col min="15874" max="15874" width="23" style="119" customWidth="1"/>
    <col min="15875" max="15875" width="10.7109375" style="119" customWidth="1"/>
    <col min="15876" max="15876" width="11.42578125" style="119" customWidth="1"/>
    <col min="15877" max="15877" width="10.140625" style="119" customWidth="1"/>
    <col min="15878" max="15878" width="9.5703125" style="119" customWidth="1"/>
    <col min="15879" max="15879" width="11.7109375" style="119" customWidth="1"/>
    <col min="15880" max="15880" width="9.7109375" style="119" customWidth="1"/>
    <col min="15881" max="15881" width="12.28515625" style="119" customWidth="1"/>
    <col min="15882" max="15882" width="9.85546875" style="119" customWidth="1"/>
    <col min="15883" max="15883" width="13.42578125" style="119" customWidth="1"/>
    <col min="15884" max="15884" width="9.28515625" style="119" customWidth="1"/>
    <col min="15885" max="15885" width="10.7109375" style="119" customWidth="1"/>
    <col min="15886" max="15886" width="8" style="119" customWidth="1"/>
    <col min="15887" max="15887" width="8.5703125" style="119" customWidth="1"/>
    <col min="15888" max="15889" width="9.7109375" style="119" customWidth="1"/>
    <col min="15890" max="15890" width="4.28515625" style="119" customWidth="1"/>
    <col min="15891" max="16128" width="7.5703125" style="119"/>
    <col min="16129" max="16129" width="4.28515625" style="119" customWidth="1"/>
    <col min="16130" max="16130" width="23" style="119" customWidth="1"/>
    <col min="16131" max="16131" width="10.7109375" style="119" customWidth="1"/>
    <col min="16132" max="16132" width="11.42578125" style="119" customWidth="1"/>
    <col min="16133" max="16133" width="10.140625" style="119" customWidth="1"/>
    <col min="16134" max="16134" width="9.5703125" style="119" customWidth="1"/>
    <col min="16135" max="16135" width="11.7109375" style="119" customWidth="1"/>
    <col min="16136" max="16136" width="9.7109375" style="119" customWidth="1"/>
    <col min="16137" max="16137" width="12.28515625" style="119" customWidth="1"/>
    <col min="16138" max="16138" width="9.85546875" style="119" customWidth="1"/>
    <col min="16139" max="16139" width="13.42578125" style="119" customWidth="1"/>
    <col min="16140" max="16140" width="9.28515625" style="119" customWidth="1"/>
    <col min="16141" max="16141" width="10.7109375" style="119" customWidth="1"/>
    <col min="16142" max="16142" width="8" style="119" customWidth="1"/>
    <col min="16143" max="16143" width="8.5703125" style="119" customWidth="1"/>
    <col min="16144" max="16145" width="9.7109375" style="119" customWidth="1"/>
    <col min="16146" max="16146" width="4.28515625" style="119" customWidth="1"/>
    <col min="16147" max="16384" width="7.5703125" style="119"/>
  </cols>
  <sheetData>
    <row r="1" spans="1:18" s="190" customFormat="1" ht="20.100000000000001" customHeight="1">
      <c r="A1" s="189" t="s">
        <v>246</v>
      </c>
      <c r="B1" s="189"/>
      <c r="C1" s="189"/>
      <c r="D1" s="189"/>
      <c r="E1" s="189"/>
      <c r="F1" s="189"/>
      <c r="G1" s="189"/>
      <c r="H1" s="189"/>
      <c r="I1" s="190" t="s">
        <v>148</v>
      </c>
      <c r="R1" s="191"/>
    </row>
    <row r="2" spans="1:18" s="193" customFormat="1" ht="20.100000000000001" customHeight="1">
      <c r="A2" s="192" t="s">
        <v>149</v>
      </c>
      <c r="B2" s="192"/>
      <c r="C2" s="192"/>
      <c r="D2" s="192"/>
      <c r="E2" s="192"/>
      <c r="F2" s="192"/>
      <c r="G2" s="192"/>
      <c r="H2" s="192"/>
      <c r="I2" s="193" t="s">
        <v>150</v>
      </c>
    </row>
    <row r="3" spans="1:18" s="190" customFormat="1" ht="9" customHeight="1" thickBot="1">
      <c r="A3" s="194"/>
      <c r="B3" s="195"/>
      <c r="C3" s="191"/>
      <c r="D3" s="191"/>
      <c r="E3" s="195"/>
      <c r="F3" s="191"/>
      <c r="G3" s="195"/>
      <c r="H3" s="195"/>
      <c r="I3" s="195"/>
      <c r="J3" s="195"/>
      <c r="K3" s="191"/>
      <c r="L3" s="191"/>
      <c r="M3" s="191"/>
      <c r="N3" s="191"/>
      <c r="O3" s="191"/>
      <c r="P3" s="191"/>
      <c r="Q3" s="191"/>
      <c r="R3" s="191"/>
    </row>
    <row r="4" spans="1:18" s="200" customFormat="1" ht="20.25" customHeight="1">
      <c r="A4" s="439" t="s">
        <v>21</v>
      </c>
      <c r="B4" s="442" t="s">
        <v>151</v>
      </c>
      <c r="C4" s="439" t="s">
        <v>152</v>
      </c>
      <c r="D4" s="445" t="s">
        <v>153</v>
      </c>
      <c r="E4" s="196"/>
      <c r="F4" s="197"/>
      <c r="G4" s="448" t="s">
        <v>154</v>
      </c>
      <c r="H4" s="448"/>
      <c r="I4" s="462" t="s">
        <v>155</v>
      </c>
      <c r="J4" s="462"/>
      <c r="K4" s="462"/>
      <c r="L4" s="462"/>
      <c r="M4" s="462"/>
      <c r="N4" s="462"/>
      <c r="O4" s="462"/>
      <c r="P4" s="198"/>
      <c r="Q4" s="199"/>
      <c r="R4" s="449" t="s">
        <v>21</v>
      </c>
    </row>
    <row r="5" spans="1:18" s="201" customFormat="1" ht="53.25" customHeight="1">
      <c r="A5" s="440"/>
      <c r="B5" s="443"/>
      <c r="C5" s="440"/>
      <c r="D5" s="446"/>
      <c r="E5" s="452" t="s">
        <v>156</v>
      </c>
      <c r="F5" s="453"/>
      <c r="G5" s="454"/>
      <c r="H5" s="455" t="s">
        <v>157</v>
      </c>
      <c r="I5" s="456"/>
      <c r="J5" s="455" t="s">
        <v>158</v>
      </c>
      <c r="K5" s="456"/>
      <c r="L5" s="452" t="s">
        <v>247</v>
      </c>
      <c r="M5" s="459"/>
      <c r="N5" s="452" t="s">
        <v>159</v>
      </c>
      <c r="O5" s="460"/>
      <c r="P5" s="460"/>
      <c r="Q5" s="459"/>
      <c r="R5" s="450"/>
    </row>
    <row r="6" spans="1:18" s="202" customFormat="1" ht="104.25" customHeight="1">
      <c r="A6" s="440"/>
      <c r="B6" s="443"/>
      <c r="C6" s="440"/>
      <c r="D6" s="446"/>
      <c r="E6" s="461" t="s">
        <v>160</v>
      </c>
      <c r="F6" s="452" t="s">
        <v>161</v>
      </c>
      <c r="G6" s="459"/>
      <c r="H6" s="457"/>
      <c r="I6" s="458"/>
      <c r="J6" s="457"/>
      <c r="K6" s="458"/>
      <c r="L6" s="461" t="s">
        <v>162</v>
      </c>
      <c r="M6" s="461" t="s">
        <v>163</v>
      </c>
      <c r="N6" s="461" t="s">
        <v>160</v>
      </c>
      <c r="O6" s="452" t="s">
        <v>164</v>
      </c>
      <c r="P6" s="460"/>
      <c r="Q6" s="459"/>
      <c r="R6" s="450"/>
    </row>
    <row r="7" spans="1:18" s="202" customFormat="1" ht="265.5" customHeight="1" thickBot="1">
      <c r="A7" s="441"/>
      <c r="B7" s="444"/>
      <c r="C7" s="441"/>
      <c r="D7" s="447"/>
      <c r="E7" s="447"/>
      <c r="F7" s="203" t="s">
        <v>165</v>
      </c>
      <c r="G7" s="204" t="s">
        <v>166</v>
      </c>
      <c r="H7" s="203" t="s">
        <v>160</v>
      </c>
      <c r="I7" s="203" t="s">
        <v>167</v>
      </c>
      <c r="J7" s="203" t="s">
        <v>160</v>
      </c>
      <c r="K7" s="204" t="s">
        <v>168</v>
      </c>
      <c r="L7" s="447"/>
      <c r="M7" s="447"/>
      <c r="N7" s="447"/>
      <c r="O7" s="203" t="s">
        <v>169</v>
      </c>
      <c r="P7" s="203" t="s">
        <v>170</v>
      </c>
      <c r="Q7" s="204" t="s">
        <v>171</v>
      </c>
      <c r="R7" s="451"/>
    </row>
    <row r="8" spans="1:18" s="202" customFormat="1" ht="9" customHeight="1">
      <c r="A8" s="205"/>
      <c r="B8" s="206"/>
      <c r="C8" s="207"/>
      <c r="D8" s="207"/>
      <c r="E8" s="205"/>
      <c r="F8" s="208"/>
      <c r="G8" s="209"/>
      <c r="H8" s="209"/>
      <c r="I8" s="209"/>
      <c r="J8" s="209"/>
      <c r="K8" s="207"/>
      <c r="L8" s="207"/>
      <c r="M8" s="207"/>
      <c r="N8" s="207"/>
      <c r="O8" s="207"/>
      <c r="P8" s="207"/>
      <c r="Q8" s="207"/>
      <c r="R8" s="210"/>
    </row>
    <row r="9" spans="1:18" ht="16.5" customHeight="1">
      <c r="A9" s="211">
        <v>1</v>
      </c>
      <c r="B9" s="212" t="s">
        <v>172</v>
      </c>
      <c r="C9" s="213">
        <v>289512</v>
      </c>
      <c r="D9" s="213">
        <v>259820</v>
      </c>
      <c r="E9" s="213">
        <v>33926</v>
      </c>
      <c r="F9" s="213">
        <v>353</v>
      </c>
      <c r="G9" s="317">
        <v>13203</v>
      </c>
      <c r="H9" s="317">
        <v>72566</v>
      </c>
      <c r="I9" s="214">
        <v>56926</v>
      </c>
      <c r="J9" s="213">
        <v>11003</v>
      </c>
      <c r="K9" s="213">
        <v>684</v>
      </c>
      <c r="L9" s="213">
        <v>20718</v>
      </c>
      <c r="M9" s="213">
        <v>10883</v>
      </c>
      <c r="N9" s="213">
        <v>91974</v>
      </c>
      <c r="O9" s="213">
        <v>27538</v>
      </c>
      <c r="P9" s="214">
        <v>13209</v>
      </c>
      <c r="Q9" s="213">
        <v>4478</v>
      </c>
      <c r="R9" s="90">
        <v>1</v>
      </c>
    </row>
    <row r="10" spans="1:18" ht="16.5" customHeight="1">
      <c r="A10" s="215">
        <v>2</v>
      </c>
      <c r="B10" s="216" t="s">
        <v>2</v>
      </c>
      <c r="C10" s="217">
        <v>23576</v>
      </c>
      <c r="D10" s="217">
        <v>21238</v>
      </c>
      <c r="E10" s="217">
        <v>2838</v>
      </c>
      <c r="F10" s="217">
        <v>41</v>
      </c>
      <c r="G10" s="14">
        <v>893</v>
      </c>
      <c r="H10" s="218">
        <v>5225</v>
      </c>
      <c r="I10" s="14">
        <v>4049</v>
      </c>
      <c r="J10" s="14">
        <v>987</v>
      </c>
      <c r="K10" s="217">
        <v>62</v>
      </c>
      <c r="L10" s="217">
        <v>1448</v>
      </c>
      <c r="M10" s="14">
        <v>692</v>
      </c>
      <c r="N10" s="217">
        <v>9137</v>
      </c>
      <c r="O10" s="217">
        <v>3055</v>
      </c>
      <c r="P10" s="14">
        <v>1648</v>
      </c>
      <c r="Q10" s="14">
        <v>491</v>
      </c>
      <c r="R10" s="90">
        <v>2</v>
      </c>
    </row>
    <row r="11" spans="1:18" ht="16.5" customHeight="1">
      <c r="A11" s="215">
        <v>3</v>
      </c>
      <c r="B11" s="216" t="s">
        <v>3</v>
      </c>
      <c r="C11" s="217">
        <v>14564</v>
      </c>
      <c r="D11" s="217">
        <v>13211</v>
      </c>
      <c r="E11" s="217">
        <v>1707</v>
      </c>
      <c r="F11" s="14">
        <v>12</v>
      </c>
      <c r="G11" s="14">
        <v>651</v>
      </c>
      <c r="H11" s="218">
        <v>3601</v>
      </c>
      <c r="I11" s="14">
        <v>2804</v>
      </c>
      <c r="J11" s="14">
        <v>578</v>
      </c>
      <c r="K11" s="217">
        <v>42</v>
      </c>
      <c r="L11" s="217">
        <v>923</v>
      </c>
      <c r="M11" s="14">
        <v>618</v>
      </c>
      <c r="N11" s="217">
        <v>4922</v>
      </c>
      <c r="O11" s="217">
        <v>1388</v>
      </c>
      <c r="P11" s="14">
        <v>817</v>
      </c>
      <c r="Q11" s="14">
        <v>222</v>
      </c>
      <c r="R11" s="90">
        <v>3</v>
      </c>
    </row>
    <row r="12" spans="1:18" ht="16.5" customHeight="1">
      <c r="A12" s="215">
        <v>4</v>
      </c>
      <c r="B12" s="216" t="s">
        <v>4</v>
      </c>
      <c r="C12" s="217">
        <v>18943</v>
      </c>
      <c r="D12" s="217">
        <v>17012</v>
      </c>
      <c r="E12" s="217">
        <v>1952</v>
      </c>
      <c r="F12" s="14">
        <v>13</v>
      </c>
      <c r="G12" s="14">
        <v>851</v>
      </c>
      <c r="H12" s="218">
        <v>4562</v>
      </c>
      <c r="I12" s="14">
        <v>3699</v>
      </c>
      <c r="J12" s="14">
        <v>599</v>
      </c>
      <c r="K12" s="217">
        <v>58</v>
      </c>
      <c r="L12" s="217">
        <v>1631</v>
      </c>
      <c r="M12" s="14">
        <v>957</v>
      </c>
      <c r="N12" s="217">
        <v>4618</v>
      </c>
      <c r="O12" s="217">
        <v>1172</v>
      </c>
      <c r="P12" s="14">
        <v>796</v>
      </c>
      <c r="Q12" s="14">
        <v>282</v>
      </c>
      <c r="R12" s="90">
        <v>4</v>
      </c>
    </row>
    <row r="13" spans="1:18" ht="16.5" customHeight="1">
      <c r="A13" s="215">
        <v>5</v>
      </c>
      <c r="B13" s="216" t="s">
        <v>5</v>
      </c>
      <c r="C13" s="217">
        <v>10310</v>
      </c>
      <c r="D13" s="217">
        <v>9346</v>
      </c>
      <c r="E13" s="217">
        <v>1240</v>
      </c>
      <c r="F13" s="14">
        <v>14</v>
      </c>
      <c r="G13" s="14">
        <v>469</v>
      </c>
      <c r="H13" s="218">
        <v>2491</v>
      </c>
      <c r="I13" s="14">
        <v>1934</v>
      </c>
      <c r="J13" s="14">
        <v>479</v>
      </c>
      <c r="K13" s="217">
        <v>17</v>
      </c>
      <c r="L13" s="217">
        <v>747</v>
      </c>
      <c r="M13" s="14">
        <v>407</v>
      </c>
      <c r="N13" s="217">
        <v>3048</v>
      </c>
      <c r="O13" s="217">
        <v>886</v>
      </c>
      <c r="P13" s="14">
        <v>448</v>
      </c>
      <c r="Q13" s="14">
        <v>100</v>
      </c>
      <c r="R13" s="90">
        <v>5</v>
      </c>
    </row>
    <row r="14" spans="1:18" ht="16.5" customHeight="1">
      <c r="A14" s="215">
        <v>6</v>
      </c>
      <c r="B14" s="216" t="s">
        <v>6</v>
      </c>
      <c r="C14" s="217">
        <v>17718</v>
      </c>
      <c r="D14" s="217">
        <v>15682</v>
      </c>
      <c r="E14" s="217">
        <v>1856</v>
      </c>
      <c r="F14" s="14">
        <v>40</v>
      </c>
      <c r="G14" s="14">
        <v>798</v>
      </c>
      <c r="H14" s="218">
        <v>4863</v>
      </c>
      <c r="I14" s="14">
        <v>3760</v>
      </c>
      <c r="J14" s="14">
        <v>650</v>
      </c>
      <c r="K14" s="217">
        <v>40</v>
      </c>
      <c r="L14" s="217">
        <v>1324</v>
      </c>
      <c r="M14" s="14">
        <v>713</v>
      </c>
      <c r="N14" s="217">
        <v>5447</v>
      </c>
      <c r="O14" s="217">
        <v>1567</v>
      </c>
      <c r="P14" s="14">
        <v>687</v>
      </c>
      <c r="Q14" s="14">
        <v>307</v>
      </c>
      <c r="R14" s="90">
        <v>6</v>
      </c>
    </row>
    <row r="15" spans="1:18" ht="16.5" customHeight="1">
      <c r="A15" s="215">
        <v>7</v>
      </c>
      <c r="B15" s="216" t="s">
        <v>7</v>
      </c>
      <c r="C15" s="217">
        <v>19847</v>
      </c>
      <c r="D15" s="217">
        <v>17818</v>
      </c>
      <c r="E15" s="217">
        <v>2683</v>
      </c>
      <c r="F15" s="14">
        <v>24</v>
      </c>
      <c r="G15" s="14">
        <v>825</v>
      </c>
      <c r="H15" s="218">
        <v>5320</v>
      </c>
      <c r="I15" s="14">
        <v>4102</v>
      </c>
      <c r="J15" s="14">
        <v>719</v>
      </c>
      <c r="K15" s="217">
        <v>38</v>
      </c>
      <c r="L15" s="217">
        <v>1427</v>
      </c>
      <c r="M15" s="14">
        <v>873</v>
      </c>
      <c r="N15" s="217">
        <v>5651</v>
      </c>
      <c r="O15" s="217">
        <v>1453</v>
      </c>
      <c r="P15" s="14">
        <v>700</v>
      </c>
      <c r="Q15" s="14">
        <v>292</v>
      </c>
      <c r="R15" s="90">
        <v>7</v>
      </c>
    </row>
    <row r="16" spans="1:18" ht="16.5" customHeight="1">
      <c r="A16" s="215">
        <v>8</v>
      </c>
      <c r="B16" s="216" t="s">
        <v>8</v>
      </c>
      <c r="C16" s="217">
        <v>39662</v>
      </c>
      <c r="D16" s="217">
        <v>35539</v>
      </c>
      <c r="E16" s="217">
        <v>4508</v>
      </c>
      <c r="F16" s="14">
        <v>47</v>
      </c>
      <c r="G16" s="14">
        <v>1608</v>
      </c>
      <c r="H16" s="218">
        <v>10095</v>
      </c>
      <c r="I16" s="14">
        <v>7718</v>
      </c>
      <c r="J16" s="14">
        <v>1283</v>
      </c>
      <c r="K16" s="217">
        <v>78</v>
      </c>
      <c r="L16" s="217">
        <v>2886</v>
      </c>
      <c r="M16" s="14">
        <v>1364</v>
      </c>
      <c r="N16" s="217">
        <v>12676</v>
      </c>
      <c r="O16" s="217">
        <v>3972</v>
      </c>
      <c r="P16" s="14">
        <v>1631</v>
      </c>
      <c r="Q16" s="14">
        <v>647</v>
      </c>
      <c r="R16" s="90">
        <v>8</v>
      </c>
    </row>
    <row r="17" spans="1:18" ht="16.5" customHeight="1">
      <c r="A17" s="215">
        <v>9</v>
      </c>
      <c r="B17" s="216" t="s">
        <v>9</v>
      </c>
      <c r="C17" s="217">
        <v>6892</v>
      </c>
      <c r="D17" s="217">
        <v>6233</v>
      </c>
      <c r="E17" s="217">
        <v>1020</v>
      </c>
      <c r="F17" s="14">
        <v>5</v>
      </c>
      <c r="G17" s="14">
        <v>353</v>
      </c>
      <c r="H17" s="218">
        <v>1891</v>
      </c>
      <c r="I17" s="14">
        <v>1476</v>
      </c>
      <c r="J17" s="14">
        <v>281</v>
      </c>
      <c r="K17" s="217">
        <v>12</v>
      </c>
      <c r="L17" s="217">
        <v>443</v>
      </c>
      <c r="M17" s="14">
        <v>260</v>
      </c>
      <c r="N17" s="217">
        <v>2138</v>
      </c>
      <c r="O17" s="217">
        <v>666</v>
      </c>
      <c r="P17" s="14">
        <v>383</v>
      </c>
      <c r="Q17" s="14">
        <v>89</v>
      </c>
      <c r="R17" s="90">
        <v>9</v>
      </c>
    </row>
    <row r="18" spans="1:18" ht="16.5" customHeight="1">
      <c r="A18" s="215">
        <v>10</v>
      </c>
      <c r="B18" s="216" t="s">
        <v>10</v>
      </c>
      <c r="C18" s="217">
        <v>12131</v>
      </c>
      <c r="D18" s="217">
        <v>10860</v>
      </c>
      <c r="E18" s="217">
        <v>1189</v>
      </c>
      <c r="F18" s="14">
        <v>7</v>
      </c>
      <c r="G18" s="14">
        <v>604</v>
      </c>
      <c r="H18" s="218">
        <v>3570</v>
      </c>
      <c r="I18" s="14">
        <v>2904</v>
      </c>
      <c r="J18" s="14">
        <v>351</v>
      </c>
      <c r="K18" s="217">
        <v>18</v>
      </c>
      <c r="L18" s="217">
        <v>792</v>
      </c>
      <c r="M18" s="14">
        <v>557</v>
      </c>
      <c r="N18" s="217">
        <v>2756</v>
      </c>
      <c r="O18" s="217">
        <v>755</v>
      </c>
      <c r="P18" s="14">
        <v>303</v>
      </c>
      <c r="Q18" s="14">
        <v>109</v>
      </c>
      <c r="R18" s="90">
        <v>10</v>
      </c>
    </row>
    <row r="19" spans="1:18" ht="16.5" customHeight="1">
      <c r="A19" s="215">
        <v>11</v>
      </c>
      <c r="B19" s="216" t="s">
        <v>11</v>
      </c>
      <c r="C19" s="217">
        <v>7653</v>
      </c>
      <c r="D19" s="217">
        <v>7028</v>
      </c>
      <c r="E19" s="217">
        <v>1039</v>
      </c>
      <c r="F19" s="14">
        <v>17</v>
      </c>
      <c r="G19" s="14">
        <v>435</v>
      </c>
      <c r="H19" s="218">
        <v>2277</v>
      </c>
      <c r="I19" s="14">
        <v>1838</v>
      </c>
      <c r="J19" s="14">
        <v>248</v>
      </c>
      <c r="K19" s="217">
        <v>28</v>
      </c>
      <c r="L19" s="217">
        <v>498</v>
      </c>
      <c r="M19" s="14">
        <v>385</v>
      </c>
      <c r="N19" s="217">
        <v>1923</v>
      </c>
      <c r="O19" s="217">
        <v>507</v>
      </c>
      <c r="P19" s="14">
        <v>271</v>
      </c>
      <c r="Q19" s="14">
        <v>115</v>
      </c>
      <c r="R19" s="90">
        <v>11</v>
      </c>
    </row>
    <row r="20" spans="1:18" ht="16.5" customHeight="1">
      <c r="A20" s="215">
        <v>12</v>
      </c>
      <c r="B20" s="216" t="s">
        <v>12</v>
      </c>
      <c r="C20" s="217">
        <v>16913</v>
      </c>
      <c r="D20" s="217">
        <v>15327</v>
      </c>
      <c r="E20" s="217">
        <v>1970</v>
      </c>
      <c r="F20" s="14">
        <v>21</v>
      </c>
      <c r="G20" s="14">
        <v>745</v>
      </c>
      <c r="H20" s="218">
        <v>3901</v>
      </c>
      <c r="I20" s="14">
        <v>3116</v>
      </c>
      <c r="J20" s="14">
        <v>749</v>
      </c>
      <c r="K20" s="217">
        <v>60</v>
      </c>
      <c r="L20" s="217">
        <v>1257</v>
      </c>
      <c r="M20" s="14">
        <v>524</v>
      </c>
      <c r="N20" s="217">
        <v>5954</v>
      </c>
      <c r="O20" s="217">
        <v>1876</v>
      </c>
      <c r="P20" s="14">
        <v>961</v>
      </c>
      <c r="Q20" s="14">
        <v>287</v>
      </c>
      <c r="R20" s="90">
        <v>12</v>
      </c>
    </row>
    <row r="21" spans="1:18" ht="16.5" customHeight="1">
      <c r="A21" s="215">
        <v>13</v>
      </c>
      <c r="B21" s="216" t="s">
        <v>13</v>
      </c>
      <c r="C21" s="217">
        <v>38438</v>
      </c>
      <c r="D21" s="217">
        <v>33825</v>
      </c>
      <c r="E21" s="217">
        <v>4416</v>
      </c>
      <c r="F21" s="14">
        <v>51</v>
      </c>
      <c r="G21" s="14">
        <v>2099</v>
      </c>
      <c r="H21" s="218">
        <v>8567</v>
      </c>
      <c r="I21" s="14">
        <v>6758</v>
      </c>
      <c r="J21" s="14">
        <v>1618</v>
      </c>
      <c r="K21" s="217">
        <v>96</v>
      </c>
      <c r="L21" s="217">
        <v>2961</v>
      </c>
      <c r="M21" s="14">
        <v>1250</v>
      </c>
      <c r="N21" s="217">
        <v>13734</v>
      </c>
      <c r="O21" s="217">
        <v>4520</v>
      </c>
      <c r="P21" s="14">
        <v>1822</v>
      </c>
      <c r="Q21" s="14">
        <v>741</v>
      </c>
      <c r="R21" s="90">
        <v>13</v>
      </c>
    </row>
    <row r="22" spans="1:18" ht="16.5" customHeight="1">
      <c r="A22" s="215">
        <v>14</v>
      </c>
      <c r="B22" s="216" t="s">
        <v>14</v>
      </c>
      <c r="C22" s="217">
        <v>7731</v>
      </c>
      <c r="D22" s="217">
        <v>7020</v>
      </c>
      <c r="E22" s="217">
        <v>943</v>
      </c>
      <c r="F22" s="14">
        <v>6</v>
      </c>
      <c r="G22" s="14">
        <v>418</v>
      </c>
      <c r="H22" s="218">
        <v>2340</v>
      </c>
      <c r="I22" s="14">
        <v>1827</v>
      </c>
      <c r="J22" s="14">
        <v>259</v>
      </c>
      <c r="K22" s="217">
        <v>25</v>
      </c>
      <c r="L22" s="217">
        <v>737</v>
      </c>
      <c r="M22" s="14">
        <v>463</v>
      </c>
      <c r="N22" s="217">
        <v>2042</v>
      </c>
      <c r="O22" s="217">
        <v>497</v>
      </c>
      <c r="P22" s="14">
        <v>299</v>
      </c>
      <c r="Q22" s="14">
        <v>125</v>
      </c>
      <c r="R22" s="90">
        <v>14</v>
      </c>
    </row>
    <row r="23" spans="1:18" ht="16.5" customHeight="1">
      <c r="A23" s="215">
        <v>15</v>
      </c>
      <c r="B23" s="216" t="s">
        <v>15</v>
      </c>
      <c r="C23" s="217">
        <v>12763</v>
      </c>
      <c r="D23" s="217">
        <v>11616</v>
      </c>
      <c r="E23" s="217">
        <v>1562</v>
      </c>
      <c r="F23" s="219">
        <v>13</v>
      </c>
      <c r="G23" s="14">
        <v>723</v>
      </c>
      <c r="H23" s="218">
        <v>3152</v>
      </c>
      <c r="I23" s="14">
        <v>2605</v>
      </c>
      <c r="J23" s="14">
        <v>552</v>
      </c>
      <c r="K23" s="217">
        <v>33</v>
      </c>
      <c r="L23" s="217">
        <v>1101</v>
      </c>
      <c r="M23" s="14">
        <v>714</v>
      </c>
      <c r="N23" s="217">
        <v>3838</v>
      </c>
      <c r="O23" s="217">
        <v>1080</v>
      </c>
      <c r="P23" s="14">
        <v>681</v>
      </c>
      <c r="Q23" s="14">
        <v>219</v>
      </c>
      <c r="R23" s="90">
        <v>15</v>
      </c>
    </row>
    <row r="24" spans="1:18" ht="16.5" customHeight="1">
      <c r="A24" s="215">
        <v>16</v>
      </c>
      <c r="B24" s="216" t="s">
        <v>16</v>
      </c>
      <c r="C24" s="217">
        <v>24496</v>
      </c>
      <c r="D24" s="217">
        <v>21988</v>
      </c>
      <c r="E24" s="217">
        <v>2692</v>
      </c>
      <c r="F24" s="14">
        <v>16</v>
      </c>
      <c r="G24" s="14">
        <v>882</v>
      </c>
      <c r="H24" s="218">
        <v>6808</v>
      </c>
      <c r="I24" s="14">
        <v>5376</v>
      </c>
      <c r="J24" s="14">
        <v>963</v>
      </c>
      <c r="K24" s="217">
        <v>45</v>
      </c>
      <c r="L24" s="217">
        <v>1877</v>
      </c>
      <c r="M24" s="14">
        <v>696</v>
      </c>
      <c r="N24" s="217">
        <v>7748</v>
      </c>
      <c r="O24" s="217">
        <v>2372</v>
      </c>
      <c r="P24" s="14">
        <v>771</v>
      </c>
      <c r="Q24" s="14">
        <v>182</v>
      </c>
      <c r="R24" s="90">
        <v>16</v>
      </c>
    </row>
    <row r="25" spans="1:18" ht="16.5" customHeight="1">
      <c r="A25" s="215">
        <v>17</v>
      </c>
      <c r="B25" s="220" t="s">
        <v>17</v>
      </c>
      <c r="C25" s="217">
        <v>15971</v>
      </c>
      <c r="D25" s="217">
        <v>14477</v>
      </c>
      <c r="E25" s="217">
        <v>2050</v>
      </c>
      <c r="F25" s="14">
        <v>25</v>
      </c>
      <c r="G25" s="14">
        <v>818</v>
      </c>
      <c r="H25" s="218">
        <v>3842</v>
      </c>
      <c r="I25" s="14">
        <v>2924</v>
      </c>
      <c r="J25" s="14">
        <v>631</v>
      </c>
      <c r="K25" s="217">
        <v>31</v>
      </c>
      <c r="L25" s="217">
        <v>634</v>
      </c>
      <c r="M25" s="14">
        <v>398</v>
      </c>
      <c r="N25" s="217">
        <v>5513</v>
      </c>
      <c r="O25" s="217">
        <v>1688</v>
      </c>
      <c r="P25" s="14">
        <v>880</v>
      </c>
      <c r="Q25" s="14">
        <v>251</v>
      </c>
      <c r="R25" s="90">
        <v>17</v>
      </c>
    </row>
    <row r="26" spans="1:18" ht="5.25" customHeight="1">
      <c r="C26" s="221"/>
      <c r="D26" s="221"/>
      <c r="E26" s="221"/>
      <c r="F26" s="221"/>
      <c r="G26" s="221"/>
      <c r="H26" s="221"/>
      <c r="I26" s="221"/>
      <c r="J26" s="221"/>
      <c r="K26" s="221"/>
      <c r="L26" s="221"/>
    </row>
    <row r="27" spans="1:18" ht="12" customHeight="1">
      <c r="A27" s="222" t="s">
        <v>252</v>
      </c>
      <c r="B27" s="119"/>
    </row>
    <row r="28" spans="1:18" ht="12" customHeight="1">
      <c r="A28" s="223" t="s">
        <v>173</v>
      </c>
      <c r="B28" s="119"/>
    </row>
    <row r="29" spans="1:18" s="224" customFormat="1" ht="12" customHeight="1">
      <c r="A29" s="222" t="s">
        <v>265</v>
      </c>
      <c r="B29" s="222"/>
    </row>
    <row r="30" spans="1:18" ht="12" customHeight="1">
      <c r="A30" s="225" t="s">
        <v>174</v>
      </c>
    </row>
  </sheetData>
  <mergeCells count="18">
    <mergeCell ref="R4:R7"/>
    <mergeCell ref="E5:G5"/>
    <mergeCell ref="H5:I6"/>
    <mergeCell ref="J5:K6"/>
    <mergeCell ref="L5:M5"/>
    <mergeCell ref="N5:Q5"/>
    <mergeCell ref="E6:E7"/>
    <mergeCell ref="F6:G6"/>
    <mergeCell ref="L6:L7"/>
    <mergeCell ref="M6:M7"/>
    <mergeCell ref="I4:O4"/>
    <mergeCell ref="N6:N7"/>
    <mergeCell ref="O6:Q6"/>
    <mergeCell ref="A4:A7"/>
    <mergeCell ref="B4:B7"/>
    <mergeCell ref="C4:C7"/>
    <mergeCell ref="D4:D7"/>
    <mergeCell ref="G4:H4"/>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3"/>
  <sheetViews>
    <sheetView zoomScaleNormal="100" workbookViewId="0"/>
  </sheetViews>
  <sheetFormatPr defaultRowHeight="12.75"/>
  <cols>
    <col min="1" max="1" width="22.140625" style="265" customWidth="1"/>
    <col min="2" max="2" width="8.42578125" style="296" customWidth="1"/>
    <col min="3" max="3" width="7.85546875" style="296" customWidth="1"/>
    <col min="4" max="5" width="8.42578125" style="296" customWidth="1"/>
    <col min="6" max="6" width="10.28515625" style="296" customWidth="1"/>
    <col min="7" max="7" width="11.42578125" style="265" customWidth="1"/>
    <col min="8" max="16384" width="9.140625" style="271"/>
  </cols>
  <sheetData>
    <row r="1" spans="1:7" s="229" customFormat="1" ht="15.75">
      <c r="A1" s="189" t="s">
        <v>248</v>
      </c>
      <c r="B1" s="226"/>
      <c r="C1" s="226"/>
      <c r="D1" s="226"/>
      <c r="E1" s="227"/>
      <c r="F1" s="227"/>
      <c r="G1" s="228"/>
    </row>
    <row r="2" spans="1:7" s="234" customFormat="1" ht="15.75">
      <c r="A2" s="230" t="s">
        <v>175</v>
      </c>
      <c r="B2" s="231"/>
      <c r="C2" s="231"/>
      <c r="D2" s="232"/>
      <c r="E2" s="231"/>
      <c r="F2" s="231"/>
      <c r="G2" s="233"/>
    </row>
    <row r="3" spans="1:7" s="229" customFormat="1" ht="3" customHeight="1" thickBot="1">
      <c r="A3" s="194"/>
      <c r="B3" s="226"/>
      <c r="C3" s="235"/>
      <c r="D3" s="235"/>
      <c r="E3" s="235"/>
      <c r="F3" s="236"/>
      <c r="G3" s="237"/>
    </row>
    <row r="4" spans="1:7" s="239" customFormat="1" ht="19.5" customHeight="1">
      <c r="A4" s="463" t="s">
        <v>176</v>
      </c>
      <c r="B4" s="466" t="s">
        <v>177</v>
      </c>
      <c r="C4" s="469" t="s">
        <v>178</v>
      </c>
      <c r="D4" s="469"/>
      <c r="E4" s="469"/>
      <c r="F4" s="469"/>
      <c r="G4" s="470"/>
    </row>
    <row r="5" spans="1:7" s="239" customFormat="1" ht="131.25" customHeight="1">
      <c r="A5" s="464"/>
      <c r="B5" s="467"/>
      <c r="C5" s="471" t="s">
        <v>179</v>
      </c>
      <c r="D5" s="471" t="s">
        <v>180</v>
      </c>
      <c r="E5" s="471" t="s">
        <v>181</v>
      </c>
      <c r="F5" s="473" t="s">
        <v>268</v>
      </c>
      <c r="G5" s="474"/>
    </row>
    <row r="6" spans="1:7" s="239" customFormat="1" ht="75.75" customHeight="1" thickBot="1">
      <c r="A6" s="465"/>
      <c r="B6" s="468"/>
      <c r="C6" s="472"/>
      <c r="D6" s="472"/>
      <c r="E6" s="472"/>
      <c r="F6" s="240" t="s">
        <v>182</v>
      </c>
      <c r="G6" s="241" t="s">
        <v>183</v>
      </c>
    </row>
    <row r="7" spans="1:7" s="229" customFormat="1" ht="8.25" customHeight="1">
      <c r="A7" s="242"/>
      <c r="B7" s="243"/>
      <c r="C7" s="244"/>
      <c r="D7" s="244"/>
      <c r="E7" s="244"/>
      <c r="F7" s="245"/>
      <c r="G7" s="246"/>
    </row>
    <row r="8" spans="1:7" s="229" customFormat="1" ht="18" customHeight="1">
      <c r="A8" s="247" t="s">
        <v>184</v>
      </c>
      <c r="B8" s="248">
        <v>254404</v>
      </c>
      <c r="C8" s="249">
        <v>88303</v>
      </c>
      <c r="D8" s="249">
        <v>4162</v>
      </c>
      <c r="E8" s="249">
        <v>90358</v>
      </c>
      <c r="F8" s="249">
        <v>39646</v>
      </c>
      <c r="G8" s="250">
        <v>31935</v>
      </c>
    </row>
    <row r="9" spans="1:7" s="257" customFormat="1" ht="13.5" customHeight="1">
      <c r="A9" s="252" t="s">
        <v>2</v>
      </c>
      <c r="B9" s="253">
        <f>SUM(B11:B14)</f>
        <v>22158</v>
      </c>
      <c r="C9" s="254">
        <f t="shared" ref="C9:G9" si="0">SUM(C11:C14)</f>
        <v>7558</v>
      </c>
      <c r="D9" s="254">
        <f t="shared" si="0"/>
        <v>285</v>
      </c>
      <c r="E9" s="254">
        <f t="shared" si="0"/>
        <v>8198</v>
      </c>
      <c r="F9" s="254">
        <f t="shared" si="0"/>
        <v>3040</v>
      </c>
      <c r="G9" s="255">
        <f t="shared" si="0"/>
        <v>3077</v>
      </c>
    </row>
    <row r="10" spans="1:7" s="229" customFormat="1" ht="13.5" customHeight="1">
      <c r="A10" s="258" t="s">
        <v>120</v>
      </c>
      <c r="B10" s="259"/>
      <c r="C10" s="255"/>
      <c r="D10" s="255"/>
      <c r="E10" s="255"/>
      <c r="F10" s="254"/>
      <c r="G10" s="259"/>
    </row>
    <row r="11" spans="1:7" s="229" customFormat="1" ht="13.5" customHeight="1">
      <c r="A11" s="260" t="s">
        <v>92</v>
      </c>
      <c r="B11" s="261">
        <f>SUM(C11:G11)</f>
        <v>3865</v>
      </c>
      <c r="C11" s="262">
        <v>1337</v>
      </c>
      <c r="D11" s="262">
        <v>48</v>
      </c>
      <c r="E11" s="262">
        <v>1533</v>
      </c>
      <c r="F11" s="262">
        <v>438</v>
      </c>
      <c r="G11" s="262">
        <v>509</v>
      </c>
    </row>
    <row r="12" spans="1:7" s="229" customFormat="1" ht="13.5" customHeight="1">
      <c r="A12" s="263" t="s">
        <v>93</v>
      </c>
      <c r="B12" s="261">
        <f t="shared" ref="B12:B14" si="1">SUM(C12:G12)</f>
        <v>5188</v>
      </c>
      <c r="C12" s="262">
        <v>1542</v>
      </c>
      <c r="D12" s="262">
        <v>63</v>
      </c>
      <c r="E12" s="262">
        <v>1932</v>
      </c>
      <c r="F12" s="262">
        <v>858</v>
      </c>
      <c r="G12" s="262">
        <v>793</v>
      </c>
    </row>
    <row r="13" spans="1:7" s="229" customFormat="1" ht="13.5" customHeight="1">
      <c r="A13" s="260" t="s">
        <v>94</v>
      </c>
      <c r="B13" s="261">
        <f t="shared" si="1"/>
        <v>5915</v>
      </c>
      <c r="C13" s="262">
        <v>1803</v>
      </c>
      <c r="D13" s="262">
        <v>65</v>
      </c>
      <c r="E13" s="262">
        <v>2186</v>
      </c>
      <c r="F13" s="262">
        <v>1089</v>
      </c>
      <c r="G13" s="262">
        <v>772</v>
      </c>
    </row>
    <row r="14" spans="1:7" s="229" customFormat="1" ht="13.5" customHeight="1">
      <c r="A14" s="263" t="s">
        <v>95</v>
      </c>
      <c r="B14" s="261">
        <f t="shared" si="1"/>
        <v>7190</v>
      </c>
      <c r="C14" s="262">
        <v>2876</v>
      </c>
      <c r="D14" s="262">
        <v>109</v>
      </c>
      <c r="E14" s="262">
        <v>2547</v>
      </c>
      <c r="F14" s="262">
        <v>655</v>
      </c>
      <c r="G14" s="262">
        <v>1003</v>
      </c>
    </row>
    <row r="15" spans="1:7" s="229" customFormat="1" ht="13.5" customHeight="1">
      <c r="A15" s="263"/>
      <c r="B15" s="261"/>
      <c r="C15" s="262"/>
      <c r="D15" s="262"/>
      <c r="E15" s="262"/>
      <c r="F15" s="262"/>
      <c r="G15" s="262"/>
    </row>
    <row r="16" spans="1:7" s="257" customFormat="1" ht="13.5" customHeight="1">
      <c r="A16" s="252" t="s">
        <v>3</v>
      </c>
      <c r="B16" s="253">
        <f>SUM(B18:B20)</f>
        <v>15276</v>
      </c>
      <c r="C16" s="254">
        <f t="shared" ref="C16:G16" si="2">SUM(C18:C20)</f>
        <v>5324</v>
      </c>
      <c r="D16" s="254">
        <f t="shared" si="2"/>
        <v>238</v>
      </c>
      <c r="E16" s="254">
        <f t="shared" si="2"/>
        <v>6215</v>
      </c>
      <c r="F16" s="254">
        <f t="shared" si="2"/>
        <v>1590</v>
      </c>
      <c r="G16" s="255">
        <f t="shared" si="2"/>
        <v>1909</v>
      </c>
    </row>
    <row r="17" spans="1:7" s="229" customFormat="1" ht="13.5" customHeight="1">
      <c r="A17" s="258" t="s">
        <v>120</v>
      </c>
      <c r="B17" s="259"/>
      <c r="C17" s="255"/>
      <c r="D17" s="255"/>
      <c r="E17" s="255"/>
      <c r="F17" s="255"/>
      <c r="G17" s="255"/>
    </row>
    <row r="18" spans="1:7" s="229" customFormat="1" ht="13.5" customHeight="1">
      <c r="A18" s="260" t="s">
        <v>96</v>
      </c>
      <c r="B18" s="261">
        <f t="shared" ref="B18:B20" si="3">SUM(C18:G18)</f>
        <v>7423</v>
      </c>
      <c r="C18" s="262">
        <v>2495</v>
      </c>
      <c r="D18" s="262">
        <v>100</v>
      </c>
      <c r="E18" s="262">
        <v>3011</v>
      </c>
      <c r="F18" s="262">
        <v>890</v>
      </c>
      <c r="G18" s="262">
        <v>927</v>
      </c>
    </row>
    <row r="19" spans="1:7" s="229" customFormat="1" ht="13.5" customHeight="1">
      <c r="A19" s="263" t="s">
        <v>97</v>
      </c>
      <c r="B19" s="261">
        <f t="shared" si="3"/>
        <v>4804</v>
      </c>
      <c r="C19" s="262">
        <v>1866</v>
      </c>
      <c r="D19" s="262">
        <v>67</v>
      </c>
      <c r="E19" s="262">
        <v>1846</v>
      </c>
      <c r="F19" s="262">
        <v>412</v>
      </c>
      <c r="G19" s="262">
        <v>613</v>
      </c>
    </row>
    <row r="20" spans="1:7" s="229" customFormat="1" ht="13.5" customHeight="1">
      <c r="A20" s="260" t="s">
        <v>98</v>
      </c>
      <c r="B20" s="261">
        <f t="shared" si="3"/>
        <v>3049</v>
      </c>
      <c r="C20" s="262">
        <v>963</v>
      </c>
      <c r="D20" s="262">
        <v>71</v>
      </c>
      <c r="E20" s="262">
        <v>1358</v>
      </c>
      <c r="F20" s="262">
        <v>288</v>
      </c>
      <c r="G20" s="262">
        <v>369</v>
      </c>
    </row>
    <row r="21" spans="1:7" s="229" customFormat="1" ht="13.5" customHeight="1">
      <c r="A21" s="263"/>
      <c r="B21" s="261"/>
      <c r="C21" s="262"/>
      <c r="D21" s="262"/>
      <c r="E21" s="262"/>
      <c r="F21" s="262"/>
      <c r="G21" s="262"/>
    </row>
    <row r="22" spans="1:7" s="257" customFormat="1" ht="13.5" customHeight="1">
      <c r="A22" s="264" t="s">
        <v>4</v>
      </c>
      <c r="B22" s="253">
        <f>SUM(B24:B25)</f>
        <v>11931</v>
      </c>
      <c r="C22" s="254">
        <f t="shared" ref="C22:G22" si="4">SUM(C24:C25)</f>
        <v>3994</v>
      </c>
      <c r="D22" s="254">
        <f t="shared" si="4"/>
        <v>203</v>
      </c>
      <c r="E22" s="254">
        <f t="shared" si="4"/>
        <v>4505</v>
      </c>
      <c r="F22" s="254">
        <f t="shared" si="4"/>
        <v>1614</v>
      </c>
      <c r="G22" s="255">
        <f t="shared" si="4"/>
        <v>1615</v>
      </c>
    </row>
    <row r="23" spans="1:7" s="229" customFormat="1" ht="13.5" customHeight="1">
      <c r="A23" s="258" t="s">
        <v>120</v>
      </c>
      <c r="B23" s="259"/>
      <c r="C23" s="255"/>
      <c r="D23" s="255"/>
      <c r="E23" s="255"/>
      <c r="F23" s="255"/>
      <c r="G23" s="255"/>
    </row>
    <row r="24" spans="1:7" s="229" customFormat="1" ht="13.5" customHeight="1">
      <c r="A24" s="263" t="s">
        <v>99</v>
      </c>
      <c r="B24" s="261">
        <f t="shared" ref="B24:B25" si="5">SUM(C24:G24)</f>
        <v>9337</v>
      </c>
      <c r="C24" s="262">
        <v>3103</v>
      </c>
      <c r="D24" s="262">
        <v>152</v>
      </c>
      <c r="E24" s="262">
        <v>3504</v>
      </c>
      <c r="F24" s="262">
        <v>1287</v>
      </c>
      <c r="G24" s="262">
        <v>1291</v>
      </c>
    </row>
    <row r="25" spans="1:7" s="229" customFormat="1" ht="13.5" customHeight="1">
      <c r="A25" s="260" t="s">
        <v>100</v>
      </c>
      <c r="B25" s="261">
        <f t="shared" si="5"/>
        <v>2594</v>
      </c>
      <c r="C25" s="262">
        <v>891</v>
      </c>
      <c r="D25" s="262">
        <v>51</v>
      </c>
      <c r="E25" s="262">
        <v>1001</v>
      </c>
      <c r="F25" s="262">
        <v>327</v>
      </c>
      <c r="G25" s="262">
        <v>324</v>
      </c>
    </row>
    <row r="26" spans="1:7" s="229" customFormat="1" ht="13.5" customHeight="1">
      <c r="A26" s="260"/>
      <c r="B26" s="261"/>
      <c r="C26" s="262"/>
      <c r="D26" s="262"/>
      <c r="E26" s="262"/>
      <c r="F26" s="262"/>
      <c r="G26" s="262"/>
    </row>
    <row r="27" spans="1:7" s="257" customFormat="1" ht="13.5" customHeight="1">
      <c r="A27" s="252" t="s">
        <v>5</v>
      </c>
      <c r="B27" s="259">
        <f>SUM(B29:B30)</f>
        <v>8317</v>
      </c>
      <c r="C27" s="255">
        <f t="shared" ref="C27:G27" si="6">SUM(C29:C30)</f>
        <v>2564</v>
      </c>
      <c r="D27" s="255">
        <f t="shared" si="6"/>
        <v>80</v>
      </c>
      <c r="E27" s="255">
        <f t="shared" si="6"/>
        <v>3298</v>
      </c>
      <c r="F27" s="255">
        <f t="shared" si="6"/>
        <v>1340</v>
      </c>
      <c r="G27" s="255">
        <f t="shared" si="6"/>
        <v>1035</v>
      </c>
    </row>
    <row r="28" spans="1:7" s="229" customFormat="1" ht="13.5" customHeight="1">
      <c r="A28" s="258" t="s">
        <v>120</v>
      </c>
      <c r="B28" s="259"/>
      <c r="C28" s="255"/>
      <c r="D28" s="255"/>
      <c r="E28" s="255"/>
      <c r="F28" s="255"/>
      <c r="G28" s="255"/>
    </row>
    <row r="29" spans="1:7" s="229" customFormat="1" ht="13.5" customHeight="1">
      <c r="A29" s="263" t="s">
        <v>101</v>
      </c>
      <c r="B29" s="261">
        <f t="shared" ref="B29:B30" si="7">SUM(C29:G29)</f>
        <v>3389</v>
      </c>
      <c r="C29" s="262">
        <v>1019</v>
      </c>
      <c r="D29" s="262">
        <v>42</v>
      </c>
      <c r="E29" s="262">
        <v>1248</v>
      </c>
      <c r="F29" s="262">
        <v>749</v>
      </c>
      <c r="G29" s="262">
        <v>331</v>
      </c>
    </row>
    <row r="30" spans="1:7" s="229" customFormat="1" ht="13.5" customHeight="1">
      <c r="A30" s="260" t="s">
        <v>102</v>
      </c>
      <c r="B30" s="261">
        <f t="shared" si="7"/>
        <v>4928</v>
      </c>
      <c r="C30" s="262">
        <v>1545</v>
      </c>
      <c r="D30" s="262">
        <v>38</v>
      </c>
      <c r="E30" s="262">
        <v>2050</v>
      </c>
      <c r="F30" s="262">
        <v>591</v>
      </c>
      <c r="G30" s="262">
        <v>704</v>
      </c>
    </row>
    <row r="31" spans="1:7" s="229" customFormat="1" ht="13.5" customHeight="1">
      <c r="A31" s="260"/>
      <c r="B31" s="261"/>
      <c r="C31" s="262"/>
      <c r="D31" s="262"/>
      <c r="E31" s="262"/>
      <c r="F31" s="262"/>
      <c r="G31" s="262"/>
    </row>
    <row r="32" spans="1:7" s="257" customFormat="1" ht="13.5" customHeight="1">
      <c r="A32" s="252" t="s">
        <v>6</v>
      </c>
      <c r="B32" s="259">
        <f>SUM(B34:B36)</f>
        <v>17035</v>
      </c>
      <c r="C32" s="255">
        <f t="shared" ref="C32:G32" si="8">SUM(C34:C36)</f>
        <v>5741</v>
      </c>
      <c r="D32" s="255">
        <f t="shared" si="8"/>
        <v>269</v>
      </c>
      <c r="E32" s="255">
        <f t="shared" si="8"/>
        <v>6002</v>
      </c>
      <c r="F32" s="255">
        <f t="shared" si="8"/>
        <v>2741</v>
      </c>
      <c r="G32" s="255">
        <f t="shared" si="8"/>
        <v>2282</v>
      </c>
    </row>
    <row r="33" spans="1:7" s="229" customFormat="1" ht="13.5" customHeight="1">
      <c r="A33" s="258" t="s">
        <v>120</v>
      </c>
      <c r="B33" s="259"/>
      <c r="C33" s="255"/>
      <c r="D33" s="255"/>
      <c r="E33" s="255"/>
      <c r="F33" s="255"/>
      <c r="G33" s="255"/>
    </row>
    <row r="34" spans="1:7" s="229" customFormat="1" ht="13.5" customHeight="1">
      <c r="A34" s="263" t="s">
        <v>103</v>
      </c>
      <c r="B34" s="261">
        <f t="shared" ref="B34:B36" si="9">SUM(C34:G34)</f>
        <v>10887</v>
      </c>
      <c r="C34" s="262">
        <v>3630</v>
      </c>
      <c r="D34" s="262">
        <v>158</v>
      </c>
      <c r="E34" s="262">
        <v>3718</v>
      </c>
      <c r="F34" s="262">
        <v>1749</v>
      </c>
      <c r="G34" s="262">
        <v>1632</v>
      </c>
    </row>
    <row r="35" spans="1:7" s="229" customFormat="1" ht="13.5" customHeight="1">
      <c r="A35" s="260" t="s">
        <v>104</v>
      </c>
      <c r="B35" s="261">
        <f t="shared" si="9"/>
        <v>3813</v>
      </c>
      <c r="C35" s="262">
        <v>1233</v>
      </c>
      <c r="D35" s="262">
        <v>61</v>
      </c>
      <c r="E35" s="262">
        <v>1496</v>
      </c>
      <c r="F35" s="262">
        <v>599</v>
      </c>
      <c r="G35" s="262">
        <v>424</v>
      </c>
    </row>
    <row r="36" spans="1:7" s="229" customFormat="1" ht="13.5" customHeight="1">
      <c r="A36" s="263" t="s">
        <v>105</v>
      </c>
      <c r="B36" s="261">
        <f t="shared" si="9"/>
        <v>2335</v>
      </c>
      <c r="C36" s="262">
        <v>878</v>
      </c>
      <c r="D36" s="262">
        <v>50</v>
      </c>
      <c r="E36" s="262">
        <v>788</v>
      </c>
      <c r="F36" s="262">
        <v>393</v>
      </c>
      <c r="G36" s="262">
        <v>226</v>
      </c>
    </row>
    <row r="37" spans="1:7" s="265" customFormat="1" ht="12" customHeight="1">
      <c r="A37" s="139"/>
      <c r="B37" s="261"/>
      <c r="C37" s="261"/>
      <c r="D37" s="261"/>
      <c r="E37" s="261"/>
      <c r="F37" s="261"/>
      <c r="G37" s="261"/>
    </row>
    <row r="38" spans="1:7" s="238" customFormat="1" ht="15.75">
      <c r="A38" s="266" t="s">
        <v>266</v>
      </c>
      <c r="B38" s="267"/>
      <c r="C38" s="267"/>
      <c r="D38" s="268"/>
      <c r="E38" s="267"/>
      <c r="F38" s="269"/>
    </row>
    <row r="39" spans="1:7" s="238" customFormat="1" ht="14.25" customHeight="1">
      <c r="A39" s="270" t="s">
        <v>267</v>
      </c>
      <c r="B39" s="267"/>
      <c r="C39" s="267"/>
      <c r="D39" s="268"/>
      <c r="E39" s="267"/>
      <c r="F39" s="269"/>
    </row>
    <row r="40" spans="1:7" s="229" customFormat="1" ht="15.75">
      <c r="A40" s="189" t="s">
        <v>249</v>
      </c>
      <c r="B40" s="226"/>
      <c r="C40" s="226"/>
      <c r="D40" s="226"/>
      <c r="E40" s="227"/>
      <c r="F40" s="227"/>
      <c r="G40" s="228"/>
    </row>
    <row r="41" spans="1:7" s="234" customFormat="1" ht="15.75">
      <c r="A41" s="230" t="s">
        <v>185</v>
      </c>
      <c r="B41" s="231"/>
      <c r="C41" s="231"/>
      <c r="D41" s="232"/>
      <c r="E41" s="231"/>
      <c r="F41" s="231"/>
      <c r="G41" s="233"/>
    </row>
    <row r="42" spans="1:7" s="229" customFormat="1" ht="5.25" customHeight="1" thickBot="1">
      <c r="A42" s="194"/>
      <c r="B42" s="226"/>
      <c r="C42" s="226"/>
      <c r="D42" s="226"/>
      <c r="E42" s="226"/>
      <c r="F42" s="227"/>
      <c r="G42" s="228"/>
    </row>
    <row r="43" spans="1:7" s="239" customFormat="1" ht="21" customHeight="1">
      <c r="A43" s="463" t="s">
        <v>176</v>
      </c>
      <c r="B43" s="466" t="s">
        <v>177</v>
      </c>
      <c r="C43" s="469" t="s">
        <v>178</v>
      </c>
      <c r="D43" s="469"/>
      <c r="E43" s="469"/>
      <c r="F43" s="469"/>
      <c r="G43" s="470"/>
    </row>
    <row r="44" spans="1:7" s="239" customFormat="1" ht="129" customHeight="1">
      <c r="A44" s="464"/>
      <c r="B44" s="467"/>
      <c r="C44" s="471" t="s">
        <v>179</v>
      </c>
      <c r="D44" s="471" t="s">
        <v>180</v>
      </c>
      <c r="E44" s="471" t="s">
        <v>181</v>
      </c>
      <c r="F44" s="473" t="s">
        <v>268</v>
      </c>
      <c r="G44" s="474"/>
    </row>
    <row r="45" spans="1:7" s="239" customFormat="1" ht="74.25" customHeight="1" thickBot="1">
      <c r="A45" s="465"/>
      <c r="B45" s="468"/>
      <c r="C45" s="472"/>
      <c r="D45" s="472"/>
      <c r="E45" s="472"/>
      <c r="F45" s="240" t="s">
        <v>182</v>
      </c>
      <c r="G45" s="241" t="s">
        <v>183</v>
      </c>
    </row>
    <row r="46" spans="1:7" ht="12" customHeight="1">
      <c r="A46" s="263"/>
      <c r="B46" s="243"/>
      <c r="C46" s="244"/>
      <c r="D46" s="244"/>
      <c r="E46" s="244"/>
      <c r="F46" s="245"/>
      <c r="G46" s="246"/>
    </row>
    <row r="47" spans="1:7" s="273" customFormat="1" ht="13.5" customHeight="1">
      <c r="A47" s="252" t="s">
        <v>7</v>
      </c>
      <c r="B47" s="259">
        <f>SUM(B49:B51)</f>
        <v>15518</v>
      </c>
      <c r="C47" s="272">
        <f t="shared" ref="C47:G47" si="10">SUM(C49:C51)</f>
        <v>6128</v>
      </c>
      <c r="D47" s="272">
        <f t="shared" si="10"/>
        <v>324</v>
      </c>
      <c r="E47" s="272">
        <f t="shared" si="10"/>
        <v>4801</v>
      </c>
      <c r="F47" s="272">
        <f t="shared" si="10"/>
        <v>2363</v>
      </c>
      <c r="G47" s="272">
        <f t="shared" si="10"/>
        <v>1902</v>
      </c>
    </row>
    <row r="48" spans="1:7" ht="13.5" customHeight="1">
      <c r="A48" s="258" t="s">
        <v>120</v>
      </c>
      <c r="B48" s="250"/>
      <c r="C48" s="272"/>
      <c r="D48" s="272"/>
      <c r="E48" s="274"/>
      <c r="F48" s="272"/>
      <c r="G48" s="272"/>
    </row>
    <row r="49" spans="1:7" s="229" customFormat="1" ht="13.5" customHeight="1">
      <c r="A49" s="260" t="s">
        <v>106</v>
      </c>
      <c r="B49" s="261">
        <f t="shared" ref="B49:B51" si="11">SUM(C49:G49)</f>
        <v>10343</v>
      </c>
      <c r="C49" s="262">
        <v>4200</v>
      </c>
      <c r="D49" s="262">
        <v>158</v>
      </c>
      <c r="E49" s="262">
        <v>3218</v>
      </c>
      <c r="F49" s="262">
        <v>1636</v>
      </c>
      <c r="G49" s="262">
        <v>1131</v>
      </c>
    </row>
    <row r="50" spans="1:7" s="229" customFormat="1" ht="13.5" customHeight="1">
      <c r="A50" s="263" t="s">
        <v>107</v>
      </c>
      <c r="B50" s="261">
        <f t="shared" si="11"/>
        <v>2793</v>
      </c>
      <c r="C50" s="262">
        <v>1065</v>
      </c>
      <c r="D50" s="262">
        <v>86</v>
      </c>
      <c r="E50" s="262">
        <v>844</v>
      </c>
      <c r="F50" s="262">
        <v>374</v>
      </c>
      <c r="G50" s="262">
        <v>424</v>
      </c>
    </row>
    <row r="51" spans="1:7" s="229" customFormat="1" ht="13.5" customHeight="1">
      <c r="A51" s="260" t="s">
        <v>108</v>
      </c>
      <c r="B51" s="261">
        <f t="shared" si="11"/>
        <v>2382</v>
      </c>
      <c r="C51" s="262">
        <v>863</v>
      </c>
      <c r="D51" s="262">
        <v>80</v>
      </c>
      <c r="E51" s="262">
        <v>739</v>
      </c>
      <c r="F51" s="262">
        <v>353</v>
      </c>
      <c r="G51" s="262">
        <v>347</v>
      </c>
    </row>
    <row r="52" spans="1:7" ht="13.5" customHeight="1">
      <c r="A52" s="263"/>
      <c r="B52" s="261"/>
      <c r="C52" s="262"/>
      <c r="D52" s="262"/>
      <c r="E52" s="262"/>
      <c r="F52" s="262"/>
      <c r="G52" s="262"/>
    </row>
    <row r="53" spans="1:7" s="273" customFormat="1" ht="13.5" customHeight="1">
      <c r="A53" s="252" t="s">
        <v>8</v>
      </c>
      <c r="B53" s="275">
        <f>SUM(B55:B60)</f>
        <v>30957</v>
      </c>
      <c r="C53" s="276">
        <f t="shared" ref="C53:G53" si="12">SUM(C55:C60)</f>
        <v>12560</v>
      </c>
      <c r="D53" s="276">
        <f t="shared" si="12"/>
        <v>535</v>
      </c>
      <c r="E53" s="276">
        <f t="shared" si="12"/>
        <v>10322</v>
      </c>
      <c r="F53" s="276">
        <f t="shared" si="12"/>
        <v>4256</v>
      </c>
      <c r="G53" s="276">
        <f t="shared" si="12"/>
        <v>3284</v>
      </c>
    </row>
    <row r="54" spans="1:7" ht="13.5" customHeight="1">
      <c r="A54" s="258" t="s">
        <v>120</v>
      </c>
      <c r="B54" s="261"/>
      <c r="C54" s="262"/>
      <c r="D54" s="262"/>
      <c r="E54" s="262"/>
      <c r="F54" s="262"/>
      <c r="G54" s="262"/>
    </row>
    <row r="55" spans="1:7" s="229" customFormat="1" ht="13.5" customHeight="1">
      <c r="A55" s="260" t="s">
        <v>109</v>
      </c>
      <c r="B55" s="261">
        <f t="shared" ref="B55:B60" si="13">SUM(C55:G55)</f>
        <v>8893</v>
      </c>
      <c r="C55" s="262">
        <v>4106</v>
      </c>
      <c r="D55" s="262">
        <v>153</v>
      </c>
      <c r="E55" s="262">
        <v>2647</v>
      </c>
      <c r="F55" s="262">
        <v>1051</v>
      </c>
      <c r="G55" s="262">
        <v>936</v>
      </c>
    </row>
    <row r="56" spans="1:7" s="229" customFormat="1" ht="13.5" customHeight="1">
      <c r="A56" s="263" t="s">
        <v>110</v>
      </c>
      <c r="B56" s="261">
        <f t="shared" si="13"/>
        <v>7720</v>
      </c>
      <c r="C56" s="262">
        <v>3153</v>
      </c>
      <c r="D56" s="262">
        <v>121</v>
      </c>
      <c r="E56" s="262">
        <v>2493</v>
      </c>
      <c r="F56" s="262">
        <v>1126</v>
      </c>
      <c r="G56" s="262">
        <v>827</v>
      </c>
    </row>
    <row r="57" spans="1:7" s="229" customFormat="1" ht="13.5" customHeight="1">
      <c r="A57" s="260" t="s">
        <v>111</v>
      </c>
      <c r="B57" s="261">
        <f t="shared" si="13"/>
        <v>2715</v>
      </c>
      <c r="C57" s="262">
        <v>966</v>
      </c>
      <c r="D57" s="262">
        <v>60</v>
      </c>
      <c r="E57" s="262">
        <v>1031</v>
      </c>
      <c r="F57" s="262">
        <v>388</v>
      </c>
      <c r="G57" s="262">
        <v>270</v>
      </c>
    </row>
    <row r="58" spans="1:7" s="229" customFormat="1" ht="13.5" customHeight="1">
      <c r="A58" s="263" t="s">
        <v>112</v>
      </c>
      <c r="B58" s="261">
        <f t="shared" si="13"/>
        <v>5121</v>
      </c>
      <c r="C58" s="262">
        <v>1908</v>
      </c>
      <c r="D58" s="262">
        <v>81</v>
      </c>
      <c r="E58" s="262">
        <v>1938</v>
      </c>
      <c r="F58" s="262">
        <v>650</v>
      </c>
      <c r="G58" s="262">
        <v>544</v>
      </c>
    </row>
    <row r="59" spans="1:7" s="229" customFormat="1" ht="13.5" customHeight="1">
      <c r="A59" s="260" t="s">
        <v>113</v>
      </c>
      <c r="B59" s="261">
        <f t="shared" si="13"/>
        <v>3665</v>
      </c>
      <c r="C59" s="262">
        <v>1381</v>
      </c>
      <c r="D59" s="262">
        <v>69</v>
      </c>
      <c r="E59" s="262">
        <v>1184</v>
      </c>
      <c r="F59" s="262">
        <v>612</v>
      </c>
      <c r="G59" s="262">
        <v>419</v>
      </c>
    </row>
    <row r="60" spans="1:7" s="229" customFormat="1" ht="13.5" customHeight="1">
      <c r="A60" s="263" t="s">
        <v>114</v>
      </c>
      <c r="B60" s="261">
        <f t="shared" si="13"/>
        <v>2843</v>
      </c>
      <c r="C60" s="262">
        <v>1046</v>
      </c>
      <c r="D60" s="262">
        <v>51</v>
      </c>
      <c r="E60" s="262">
        <v>1029</v>
      </c>
      <c r="F60" s="262">
        <v>429</v>
      </c>
      <c r="G60" s="262">
        <v>288</v>
      </c>
    </row>
    <row r="61" spans="1:7" ht="13.5" customHeight="1">
      <c r="A61" s="263"/>
      <c r="B61" s="261"/>
      <c r="C61" s="262"/>
      <c r="D61" s="262"/>
      <c r="E61" s="262"/>
      <c r="F61" s="262"/>
      <c r="G61" s="262"/>
    </row>
    <row r="62" spans="1:7" s="273" customFormat="1" ht="13.5" customHeight="1">
      <c r="A62" s="252" t="s">
        <v>186</v>
      </c>
      <c r="B62" s="275"/>
      <c r="C62" s="276"/>
      <c r="D62" s="276"/>
      <c r="E62" s="276"/>
      <c r="F62" s="276"/>
      <c r="G62" s="276"/>
    </row>
    <row r="63" spans="1:7" s="229" customFormat="1" ht="13.5" customHeight="1">
      <c r="A63" s="277" t="s">
        <v>187</v>
      </c>
      <c r="B63" s="275">
        <f t="shared" ref="B63" si="14">SUM(C63:G63)</f>
        <v>6547</v>
      </c>
      <c r="C63" s="276">
        <v>2157</v>
      </c>
      <c r="D63" s="276">
        <v>80</v>
      </c>
      <c r="E63" s="276">
        <v>2236</v>
      </c>
      <c r="F63" s="276">
        <v>1170</v>
      </c>
      <c r="G63" s="276">
        <v>904</v>
      </c>
    </row>
    <row r="64" spans="1:7" s="229" customFormat="1" ht="13.5" customHeight="1">
      <c r="A64" s="277"/>
      <c r="B64" s="261"/>
      <c r="C64" s="262"/>
      <c r="D64" s="262"/>
      <c r="E64" s="262"/>
      <c r="F64" s="262"/>
      <c r="G64" s="262"/>
    </row>
    <row r="65" spans="1:7" s="273" customFormat="1" ht="13.5" customHeight="1">
      <c r="A65" s="252" t="s">
        <v>10</v>
      </c>
      <c r="B65" s="275">
        <f>SUM(B67:B70)</f>
        <v>9582</v>
      </c>
      <c r="C65" s="276">
        <f t="shared" ref="C65:G65" si="15">SUM(C67:C70)</f>
        <v>3500</v>
      </c>
      <c r="D65" s="276">
        <f t="shared" si="15"/>
        <v>226</v>
      </c>
      <c r="E65" s="276">
        <f t="shared" si="15"/>
        <v>3079</v>
      </c>
      <c r="F65" s="276">
        <f t="shared" si="15"/>
        <v>1495</v>
      </c>
      <c r="G65" s="276">
        <f t="shared" si="15"/>
        <v>1282</v>
      </c>
    </row>
    <row r="66" spans="1:7" ht="13.5" customHeight="1">
      <c r="A66" s="258" t="s">
        <v>120</v>
      </c>
      <c r="B66" s="261"/>
      <c r="C66" s="262"/>
      <c r="D66" s="262"/>
      <c r="E66" s="262"/>
      <c r="F66" s="262"/>
      <c r="G66" s="262"/>
    </row>
    <row r="67" spans="1:7" s="229" customFormat="1" ht="13.5" customHeight="1">
      <c r="A67" s="260" t="s">
        <v>121</v>
      </c>
      <c r="B67" s="261">
        <f t="shared" ref="B67:B70" si="16">SUM(C67:G67)</f>
        <v>2215</v>
      </c>
      <c r="C67" s="262">
        <v>856</v>
      </c>
      <c r="D67" s="262">
        <v>53</v>
      </c>
      <c r="E67" s="262">
        <v>653</v>
      </c>
      <c r="F67" s="262">
        <v>347</v>
      </c>
      <c r="G67" s="262">
        <v>306</v>
      </c>
    </row>
    <row r="68" spans="1:7" s="229" customFormat="1" ht="13.5" customHeight="1">
      <c r="A68" s="260" t="s">
        <v>122</v>
      </c>
      <c r="B68" s="261">
        <f t="shared" si="16"/>
        <v>1990</v>
      </c>
      <c r="C68" s="262">
        <v>673</v>
      </c>
      <c r="D68" s="262">
        <v>46</v>
      </c>
      <c r="E68" s="262">
        <v>789</v>
      </c>
      <c r="F68" s="262">
        <v>207</v>
      </c>
      <c r="G68" s="262">
        <v>275</v>
      </c>
    </row>
    <row r="69" spans="1:7" s="229" customFormat="1" ht="13.5" customHeight="1">
      <c r="A69" s="260" t="s">
        <v>123</v>
      </c>
      <c r="B69" s="261">
        <f t="shared" si="16"/>
        <v>3142</v>
      </c>
      <c r="C69" s="262">
        <v>1193</v>
      </c>
      <c r="D69" s="262">
        <v>63</v>
      </c>
      <c r="E69" s="262">
        <v>914</v>
      </c>
      <c r="F69" s="262">
        <v>574</v>
      </c>
      <c r="G69" s="262">
        <v>398</v>
      </c>
    </row>
    <row r="70" spans="1:7" s="229" customFormat="1" ht="13.5" customHeight="1">
      <c r="A70" s="260" t="s">
        <v>124</v>
      </c>
      <c r="B70" s="261">
        <f t="shared" si="16"/>
        <v>2235</v>
      </c>
      <c r="C70" s="262">
        <v>778</v>
      </c>
      <c r="D70" s="262">
        <v>64</v>
      </c>
      <c r="E70" s="262">
        <v>723</v>
      </c>
      <c r="F70" s="262">
        <v>367</v>
      </c>
      <c r="G70" s="262">
        <v>303</v>
      </c>
    </row>
    <row r="71" spans="1:7" ht="13.5" customHeight="1">
      <c r="A71" s="263"/>
      <c r="B71" s="261"/>
      <c r="C71" s="262"/>
      <c r="D71" s="262"/>
      <c r="E71" s="262"/>
      <c r="F71" s="262"/>
      <c r="G71" s="262"/>
    </row>
    <row r="72" spans="1:7" s="273" customFormat="1" ht="13.5" customHeight="1">
      <c r="A72" s="252" t="s">
        <v>11</v>
      </c>
      <c r="B72" s="259">
        <f>SUM(B74:B76)</f>
        <v>7845</v>
      </c>
      <c r="C72" s="255">
        <f t="shared" ref="C72:G72" si="17">SUM(C74:C76)</f>
        <v>2753</v>
      </c>
      <c r="D72" s="255">
        <f t="shared" si="17"/>
        <v>147</v>
      </c>
      <c r="E72" s="255">
        <f t="shared" si="17"/>
        <v>2594</v>
      </c>
      <c r="F72" s="255">
        <f t="shared" si="17"/>
        <v>1285</v>
      </c>
      <c r="G72" s="255">
        <f t="shared" si="17"/>
        <v>1066</v>
      </c>
    </row>
    <row r="73" spans="1:7" ht="13.5" customHeight="1">
      <c r="A73" s="258" t="s">
        <v>120</v>
      </c>
      <c r="B73" s="259"/>
      <c r="C73" s="255"/>
      <c r="D73" s="255"/>
      <c r="E73" s="255"/>
      <c r="F73" s="255"/>
      <c r="G73" s="255"/>
    </row>
    <row r="74" spans="1:7" s="229" customFormat="1" ht="13.5" customHeight="1">
      <c r="A74" s="260" t="s">
        <v>188</v>
      </c>
      <c r="B74" s="261">
        <f t="shared" ref="B74:B76" si="18">SUM(C74:G74)</f>
        <v>3765</v>
      </c>
      <c r="C74" s="262">
        <v>1311</v>
      </c>
      <c r="D74" s="262">
        <v>73</v>
      </c>
      <c r="E74" s="262">
        <v>1141</v>
      </c>
      <c r="F74" s="262">
        <v>645</v>
      </c>
      <c r="G74" s="262">
        <v>595</v>
      </c>
    </row>
    <row r="75" spans="1:7" s="229" customFormat="1" ht="13.5" customHeight="1">
      <c r="A75" s="260" t="s">
        <v>126</v>
      </c>
      <c r="B75" s="261">
        <f t="shared" si="18"/>
        <v>1568</v>
      </c>
      <c r="C75" s="262">
        <v>595</v>
      </c>
      <c r="D75" s="262">
        <v>44</v>
      </c>
      <c r="E75" s="262">
        <v>528</v>
      </c>
      <c r="F75" s="262">
        <v>240</v>
      </c>
      <c r="G75" s="262">
        <v>161</v>
      </c>
    </row>
    <row r="76" spans="1:7" s="229" customFormat="1" ht="13.5" customHeight="1">
      <c r="A76" s="260" t="s">
        <v>127</v>
      </c>
      <c r="B76" s="261">
        <f t="shared" si="18"/>
        <v>2512</v>
      </c>
      <c r="C76" s="262">
        <v>847</v>
      </c>
      <c r="D76" s="262">
        <v>30</v>
      </c>
      <c r="E76" s="262">
        <v>925</v>
      </c>
      <c r="F76" s="262">
        <v>400</v>
      </c>
      <c r="G76" s="262">
        <v>310</v>
      </c>
    </row>
    <row r="77" spans="1:7" s="265" customFormat="1" ht="7.5" customHeight="1">
      <c r="A77" s="139"/>
      <c r="B77" s="232"/>
      <c r="C77" s="278"/>
      <c r="D77" s="278"/>
      <c r="E77" s="278"/>
      <c r="F77" s="269"/>
    </row>
    <row r="78" spans="1:7" s="265" customFormat="1" ht="14.45" customHeight="1">
      <c r="A78" s="266" t="s">
        <v>266</v>
      </c>
      <c r="B78" s="267"/>
      <c r="C78" s="267"/>
      <c r="D78" s="268"/>
      <c r="E78" s="267"/>
      <c r="F78" s="269"/>
    </row>
    <row r="79" spans="1:7" s="265" customFormat="1" ht="14.45" customHeight="1">
      <c r="A79" s="270" t="s">
        <v>267</v>
      </c>
      <c r="B79" s="267"/>
      <c r="C79" s="267"/>
      <c r="D79" s="268"/>
      <c r="E79" s="267"/>
      <c r="F79" s="269"/>
    </row>
    <row r="80" spans="1:7" s="229" customFormat="1" ht="15.75">
      <c r="A80" s="279" t="s">
        <v>250</v>
      </c>
      <c r="B80" s="280"/>
      <c r="C80" s="280"/>
      <c r="D80" s="280"/>
      <c r="E80" s="281"/>
      <c r="F80" s="227"/>
      <c r="G80" s="228"/>
    </row>
    <row r="81" spans="1:7" s="234" customFormat="1" ht="15.75">
      <c r="A81" s="282" t="s">
        <v>189</v>
      </c>
      <c r="B81" s="283"/>
      <c r="C81" s="283"/>
      <c r="D81" s="284"/>
      <c r="E81" s="283"/>
      <c r="F81" s="227"/>
      <c r="G81" s="233"/>
    </row>
    <row r="82" spans="1:7" s="229" customFormat="1" ht="4.5" customHeight="1" thickBot="1">
      <c r="A82" s="194"/>
      <c r="B82" s="280"/>
      <c r="C82" s="280"/>
      <c r="D82" s="280"/>
      <c r="E82" s="281"/>
      <c r="F82" s="227"/>
      <c r="G82" s="228"/>
    </row>
    <row r="83" spans="1:7" s="239" customFormat="1" ht="18" customHeight="1">
      <c r="A83" s="463" t="s">
        <v>176</v>
      </c>
      <c r="B83" s="466" t="s">
        <v>177</v>
      </c>
      <c r="C83" s="469" t="s">
        <v>178</v>
      </c>
      <c r="D83" s="469"/>
      <c r="E83" s="469"/>
      <c r="F83" s="469"/>
      <c r="G83" s="470"/>
    </row>
    <row r="84" spans="1:7" s="239" customFormat="1" ht="128.25" customHeight="1">
      <c r="A84" s="464"/>
      <c r="B84" s="467"/>
      <c r="C84" s="471" t="s">
        <v>179</v>
      </c>
      <c r="D84" s="471" t="s">
        <v>180</v>
      </c>
      <c r="E84" s="471" t="s">
        <v>181</v>
      </c>
      <c r="F84" s="473" t="s">
        <v>268</v>
      </c>
      <c r="G84" s="474"/>
    </row>
    <row r="85" spans="1:7" s="239" customFormat="1" ht="72.75" thickBot="1">
      <c r="A85" s="465"/>
      <c r="B85" s="468"/>
      <c r="C85" s="472"/>
      <c r="D85" s="472"/>
      <c r="E85" s="472"/>
      <c r="F85" s="240" t="s">
        <v>182</v>
      </c>
      <c r="G85" s="241" t="s">
        <v>183</v>
      </c>
    </row>
    <row r="86" spans="1:7" ht="4.5" customHeight="1">
      <c r="A86" s="263"/>
      <c r="B86" s="243"/>
      <c r="C86" s="244"/>
      <c r="D86" s="244"/>
      <c r="E86" s="244"/>
      <c r="F86" s="245"/>
      <c r="G86" s="246"/>
    </row>
    <row r="87" spans="1:7" s="273" customFormat="1" ht="13.5" customHeight="1">
      <c r="A87" s="252" t="s">
        <v>12</v>
      </c>
      <c r="B87" s="259">
        <f>SUM(B89:B90)</f>
        <v>17314</v>
      </c>
      <c r="C87" s="272">
        <f t="shared" ref="C87:G87" si="19">SUM(C89:C90)</f>
        <v>6179</v>
      </c>
      <c r="D87" s="272">
        <f t="shared" si="19"/>
        <v>271</v>
      </c>
      <c r="E87" s="274">
        <f t="shared" si="19"/>
        <v>6065</v>
      </c>
      <c r="F87" s="272">
        <f t="shared" si="19"/>
        <v>2752</v>
      </c>
      <c r="G87" s="272">
        <f t="shared" si="19"/>
        <v>2047</v>
      </c>
    </row>
    <row r="88" spans="1:7" ht="13.5" customHeight="1">
      <c r="A88" s="258" t="s">
        <v>120</v>
      </c>
      <c r="B88" s="250"/>
      <c r="C88" s="272"/>
      <c r="D88" s="272"/>
      <c r="E88" s="274"/>
      <c r="F88" s="272"/>
      <c r="G88" s="272"/>
    </row>
    <row r="89" spans="1:7" s="229" customFormat="1" ht="13.5" customHeight="1">
      <c r="A89" s="260" t="s">
        <v>128</v>
      </c>
      <c r="B89" s="261">
        <f t="shared" ref="B89:B90" si="20">SUM(C89:G89)</f>
        <v>13556</v>
      </c>
      <c r="C89" s="262">
        <v>4929</v>
      </c>
      <c r="D89" s="262">
        <v>199</v>
      </c>
      <c r="E89" s="262">
        <v>4487</v>
      </c>
      <c r="F89" s="262">
        <v>2305</v>
      </c>
      <c r="G89" s="262">
        <v>1636</v>
      </c>
    </row>
    <row r="90" spans="1:7" s="229" customFormat="1" ht="13.5" customHeight="1">
      <c r="A90" s="260" t="s">
        <v>129</v>
      </c>
      <c r="B90" s="261">
        <f t="shared" si="20"/>
        <v>3758</v>
      </c>
      <c r="C90" s="262">
        <v>1250</v>
      </c>
      <c r="D90" s="262">
        <v>72</v>
      </c>
      <c r="E90" s="262">
        <v>1578</v>
      </c>
      <c r="F90" s="262">
        <v>447</v>
      </c>
      <c r="G90" s="262">
        <v>411</v>
      </c>
    </row>
    <row r="91" spans="1:7" ht="13.5" customHeight="1">
      <c r="A91" s="263"/>
      <c r="B91" s="261"/>
      <c r="C91" s="262"/>
      <c r="D91" s="262"/>
      <c r="E91" s="262"/>
      <c r="F91" s="262"/>
      <c r="G91" s="262"/>
    </row>
    <row r="92" spans="1:7" s="273" customFormat="1" ht="13.5" customHeight="1">
      <c r="A92" s="252" t="s">
        <v>13</v>
      </c>
      <c r="B92" s="275">
        <f>SUM(B94:B97)</f>
        <v>38634</v>
      </c>
      <c r="C92" s="276">
        <f t="shared" ref="C92:G92" si="21">SUM(C94:C97)</f>
        <v>11559</v>
      </c>
      <c r="D92" s="276">
        <f t="shared" si="21"/>
        <v>804</v>
      </c>
      <c r="E92" s="276">
        <f t="shared" si="21"/>
        <v>13054</v>
      </c>
      <c r="F92" s="276">
        <f t="shared" si="21"/>
        <v>8416</v>
      </c>
      <c r="G92" s="276">
        <f t="shared" si="21"/>
        <v>4801</v>
      </c>
    </row>
    <row r="93" spans="1:7" ht="13.5" customHeight="1">
      <c r="A93" s="258" t="s">
        <v>120</v>
      </c>
      <c r="B93" s="261"/>
      <c r="C93" s="262"/>
      <c r="D93" s="262"/>
      <c r="E93" s="262"/>
      <c r="F93" s="262"/>
      <c r="G93" s="262"/>
    </row>
    <row r="94" spans="1:7" s="229" customFormat="1" ht="13.5" customHeight="1">
      <c r="A94" s="260" t="s">
        <v>130</v>
      </c>
      <c r="B94" s="261">
        <f t="shared" ref="B94:B97" si="22">SUM(C94:G94)</f>
        <v>3929</v>
      </c>
      <c r="C94" s="262">
        <v>1429</v>
      </c>
      <c r="D94" s="262">
        <v>123</v>
      </c>
      <c r="E94" s="262">
        <v>1486</v>
      </c>
      <c r="F94" s="262">
        <v>487</v>
      </c>
      <c r="G94" s="262">
        <v>404</v>
      </c>
    </row>
    <row r="95" spans="1:7" s="229" customFormat="1" ht="13.5" customHeight="1">
      <c r="A95" s="260" t="s">
        <v>131</v>
      </c>
      <c r="B95" s="261">
        <f t="shared" si="22"/>
        <v>4603</v>
      </c>
      <c r="C95" s="262">
        <v>1635</v>
      </c>
      <c r="D95" s="262">
        <v>90</v>
      </c>
      <c r="E95" s="262">
        <v>1533</v>
      </c>
      <c r="F95" s="262">
        <v>925</v>
      </c>
      <c r="G95" s="262">
        <v>420</v>
      </c>
    </row>
    <row r="96" spans="1:7" s="229" customFormat="1" ht="13.5" customHeight="1">
      <c r="A96" s="260" t="s">
        <v>132</v>
      </c>
      <c r="B96" s="261">
        <f t="shared" si="22"/>
        <v>13797</v>
      </c>
      <c r="C96" s="262">
        <v>3707</v>
      </c>
      <c r="D96" s="262">
        <v>302</v>
      </c>
      <c r="E96" s="262">
        <v>4414</v>
      </c>
      <c r="F96" s="262">
        <v>3680</v>
      </c>
      <c r="G96" s="262">
        <v>1694</v>
      </c>
    </row>
    <row r="97" spans="1:7" s="229" customFormat="1" ht="13.5" customHeight="1">
      <c r="A97" s="260" t="s">
        <v>133</v>
      </c>
      <c r="B97" s="261">
        <f t="shared" si="22"/>
        <v>16305</v>
      </c>
      <c r="C97" s="262">
        <v>4788</v>
      </c>
      <c r="D97" s="262">
        <v>289</v>
      </c>
      <c r="E97" s="262">
        <v>5621</v>
      </c>
      <c r="F97" s="262">
        <v>3324</v>
      </c>
      <c r="G97" s="262">
        <v>2283</v>
      </c>
    </row>
    <row r="98" spans="1:7" ht="13.5" customHeight="1">
      <c r="A98" s="263"/>
      <c r="B98" s="261"/>
      <c r="C98" s="262"/>
      <c r="D98" s="262"/>
      <c r="E98" s="262"/>
      <c r="F98" s="262"/>
      <c r="G98" s="262"/>
    </row>
    <row r="99" spans="1:7" s="273" customFormat="1" ht="13.5" customHeight="1">
      <c r="A99" s="252" t="s">
        <v>190</v>
      </c>
      <c r="B99" s="275"/>
      <c r="C99" s="276"/>
      <c r="D99" s="276"/>
      <c r="E99" s="276"/>
      <c r="F99" s="276"/>
      <c r="G99" s="276"/>
    </row>
    <row r="100" spans="1:7" ht="13.5" customHeight="1">
      <c r="A100" s="258" t="s">
        <v>191</v>
      </c>
      <c r="B100" s="275">
        <f t="shared" ref="B100" si="23">SUM(C100:G100)</f>
        <v>7001</v>
      </c>
      <c r="C100" s="276">
        <v>2586</v>
      </c>
      <c r="D100" s="276">
        <v>135</v>
      </c>
      <c r="E100" s="276">
        <v>2459</v>
      </c>
      <c r="F100" s="276">
        <v>1001</v>
      </c>
      <c r="G100" s="276">
        <v>820</v>
      </c>
    </row>
    <row r="101" spans="1:7" ht="13.5" customHeight="1">
      <c r="A101" s="258"/>
      <c r="B101" s="261"/>
      <c r="C101" s="262"/>
      <c r="D101" s="262"/>
      <c r="E101" s="262"/>
      <c r="F101" s="262"/>
      <c r="G101" s="262"/>
    </row>
    <row r="102" spans="1:7" s="273" customFormat="1" ht="13.5" customHeight="1">
      <c r="A102" s="285" t="s">
        <v>15</v>
      </c>
      <c r="B102" s="259">
        <f>SUM(B104:B105)</f>
        <v>10577</v>
      </c>
      <c r="C102" s="255">
        <f t="shared" ref="C102:G102" si="24">SUM(C104:C105)</f>
        <v>3094</v>
      </c>
      <c r="D102" s="255">
        <f t="shared" si="24"/>
        <v>109</v>
      </c>
      <c r="E102" s="255">
        <f t="shared" si="24"/>
        <v>4093</v>
      </c>
      <c r="F102" s="255">
        <f t="shared" si="24"/>
        <v>2139</v>
      </c>
      <c r="G102" s="255">
        <f t="shared" si="24"/>
        <v>1142</v>
      </c>
    </row>
    <row r="103" spans="1:7" ht="13.5" customHeight="1">
      <c r="A103" s="258" t="s">
        <v>120</v>
      </c>
      <c r="B103" s="259"/>
      <c r="C103" s="255"/>
      <c r="D103" s="255"/>
      <c r="E103" s="255"/>
      <c r="F103" s="255"/>
      <c r="G103" s="255"/>
    </row>
    <row r="104" spans="1:7" s="229" customFormat="1" ht="13.5" customHeight="1">
      <c r="A104" s="260" t="s">
        <v>136</v>
      </c>
      <c r="B104" s="261">
        <f t="shared" ref="B104:B105" si="25">SUM(C104:G104)</f>
        <v>4269</v>
      </c>
      <c r="C104" s="262">
        <v>1315</v>
      </c>
      <c r="D104" s="262">
        <v>44</v>
      </c>
      <c r="E104" s="262">
        <v>1707</v>
      </c>
      <c r="F104" s="262">
        <v>733</v>
      </c>
      <c r="G104" s="262">
        <v>470</v>
      </c>
    </row>
    <row r="105" spans="1:7" s="229" customFormat="1" ht="13.5" customHeight="1">
      <c r="A105" s="260" t="s">
        <v>137</v>
      </c>
      <c r="B105" s="261">
        <f t="shared" si="25"/>
        <v>6308</v>
      </c>
      <c r="C105" s="262">
        <v>1779</v>
      </c>
      <c r="D105" s="262">
        <v>65</v>
      </c>
      <c r="E105" s="262">
        <v>2386</v>
      </c>
      <c r="F105" s="262">
        <v>1406</v>
      </c>
      <c r="G105" s="262">
        <v>672</v>
      </c>
    </row>
    <row r="106" spans="1:7" ht="13.5" customHeight="1">
      <c r="A106" s="263"/>
      <c r="B106" s="261"/>
      <c r="C106" s="262"/>
      <c r="D106" s="262"/>
      <c r="E106" s="262"/>
      <c r="F106" s="262"/>
      <c r="G106" s="262"/>
    </row>
    <row r="107" spans="1:7" s="273" customFormat="1" ht="13.5" customHeight="1">
      <c r="A107" s="252" t="s">
        <v>16</v>
      </c>
      <c r="B107" s="259">
        <f>SUM(B109:B111)</f>
        <v>21666</v>
      </c>
      <c r="C107" s="255">
        <f t="shared" ref="C107:G107" si="26">SUM(C109:C111)</f>
        <v>8056</v>
      </c>
      <c r="D107" s="255">
        <f t="shared" si="26"/>
        <v>341</v>
      </c>
      <c r="E107" s="255">
        <f t="shared" si="26"/>
        <v>7682</v>
      </c>
      <c r="F107" s="255">
        <f t="shared" si="26"/>
        <v>2595</v>
      </c>
      <c r="G107" s="255">
        <f t="shared" si="26"/>
        <v>2992</v>
      </c>
    </row>
    <row r="108" spans="1:7" ht="13.5" customHeight="1">
      <c r="A108" s="258" t="s">
        <v>120</v>
      </c>
      <c r="B108" s="259"/>
      <c r="C108" s="255"/>
      <c r="D108" s="255"/>
      <c r="E108" s="255"/>
      <c r="F108" s="255"/>
      <c r="G108" s="255"/>
    </row>
    <row r="109" spans="1:7" s="229" customFormat="1" ht="13.5" customHeight="1">
      <c r="A109" s="260" t="s">
        <v>138</v>
      </c>
      <c r="B109" s="261">
        <f t="shared" ref="B109:B111" si="27">SUM(C109:G109)</f>
        <v>3621</v>
      </c>
      <c r="C109" s="262">
        <v>1286</v>
      </c>
      <c r="D109" s="262">
        <v>94</v>
      </c>
      <c r="E109" s="262">
        <v>1319</v>
      </c>
      <c r="F109" s="262">
        <v>301</v>
      </c>
      <c r="G109" s="262">
        <v>621</v>
      </c>
    </row>
    <row r="110" spans="1:7" s="229" customFormat="1" ht="13.5" customHeight="1">
      <c r="A110" s="260" t="s">
        <v>139</v>
      </c>
      <c r="B110" s="261">
        <f t="shared" si="27"/>
        <v>2517</v>
      </c>
      <c r="C110" s="262">
        <v>950</v>
      </c>
      <c r="D110" s="262">
        <v>51</v>
      </c>
      <c r="E110" s="262">
        <v>1016</v>
      </c>
      <c r="F110" s="262">
        <v>188</v>
      </c>
      <c r="G110" s="262">
        <v>312</v>
      </c>
    </row>
    <row r="111" spans="1:7" s="229" customFormat="1" ht="13.5" customHeight="1">
      <c r="A111" s="260" t="s">
        <v>140</v>
      </c>
      <c r="B111" s="261">
        <f t="shared" si="27"/>
        <v>15528</v>
      </c>
      <c r="C111" s="262">
        <v>5820</v>
      </c>
      <c r="D111" s="262">
        <v>196</v>
      </c>
      <c r="E111" s="262">
        <v>5347</v>
      </c>
      <c r="F111" s="262">
        <v>2106</v>
      </c>
      <c r="G111" s="262">
        <v>2059</v>
      </c>
    </row>
    <row r="112" spans="1:7" ht="13.5" customHeight="1">
      <c r="A112" s="263"/>
      <c r="B112" s="259"/>
      <c r="C112" s="255"/>
      <c r="D112" s="255"/>
      <c r="E112" s="255"/>
      <c r="F112" s="255"/>
      <c r="G112" s="255"/>
    </row>
    <row r="113" spans="1:7" s="273" customFormat="1" ht="13.5" customHeight="1">
      <c r="A113" s="286" t="s">
        <v>17</v>
      </c>
      <c r="B113" s="259">
        <f>SUM(B115:B116)</f>
        <v>14046</v>
      </c>
      <c r="C113" s="255">
        <f t="shared" ref="C113:G113" si="28">SUM(C115:C116)</f>
        <v>4550</v>
      </c>
      <c r="D113" s="255">
        <f t="shared" si="28"/>
        <v>115</v>
      </c>
      <c r="E113" s="255">
        <f t="shared" si="28"/>
        <v>5755</v>
      </c>
      <c r="F113" s="255">
        <f t="shared" si="28"/>
        <v>1849</v>
      </c>
      <c r="G113" s="255">
        <f t="shared" si="28"/>
        <v>1777</v>
      </c>
    </row>
    <row r="114" spans="1:7" ht="13.5" customHeight="1">
      <c r="A114" s="258" t="s">
        <v>120</v>
      </c>
      <c r="B114" s="261"/>
      <c r="C114" s="262"/>
      <c r="D114" s="262"/>
      <c r="E114" s="262"/>
      <c r="F114" s="262"/>
      <c r="G114" s="262"/>
    </row>
    <row r="115" spans="1:7" s="229" customFormat="1" ht="13.5" customHeight="1">
      <c r="A115" s="260" t="s">
        <v>141</v>
      </c>
      <c r="B115" s="261">
        <f t="shared" ref="B115:B116" si="29">SUM(C115:G115)</f>
        <v>5253</v>
      </c>
      <c r="C115" s="262">
        <v>1571</v>
      </c>
      <c r="D115" s="262">
        <v>47</v>
      </c>
      <c r="E115" s="262">
        <v>2155</v>
      </c>
      <c r="F115" s="262">
        <v>771</v>
      </c>
      <c r="G115" s="262">
        <v>709</v>
      </c>
    </row>
    <row r="116" spans="1:7" s="229" customFormat="1" ht="13.5" customHeight="1">
      <c r="A116" s="260" t="s">
        <v>142</v>
      </c>
      <c r="B116" s="261">
        <f t="shared" si="29"/>
        <v>8793</v>
      </c>
      <c r="C116" s="262">
        <v>2979</v>
      </c>
      <c r="D116" s="262">
        <v>68</v>
      </c>
      <c r="E116" s="262">
        <v>3600</v>
      </c>
      <c r="F116" s="262">
        <v>1078</v>
      </c>
      <c r="G116" s="262">
        <v>1068</v>
      </c>
    </row>
    <row r="117" spans="1:7" ht="3.75" customHeight="1">
      <c r="A117" s="287"/>
      <c r="B117" s="288"/>
      <c r="C117" s="288"/>
      <c r="D117" s="288"/>
      <c r="E117" s="288"/>
      <c r="F117" s="227"/>
    </row>
    <row r="118" spans="1:7">
      <c r="A118" s="270" t="s">
        <v>266</v>
      </c>
      <c r="B118" s="288"/>
      <c r="C118" s="288"/>
      <c r="D118" s="288"/>
      <c r="E118" s="288"/>
      <c r="F118" s="289"/>
    </row>
    <row r="119" spans="1:7" s="239" customFormat="1" ht="12">
      <c r="A119" s="182" t="s">
        <v>192</v>
      </c>
      <c r="B119" s="290"/>
      <c r="C119" s="290"/>
      <c r="D119" s="290"/>
      <c r="E119" s="290"/>
      <c r="F119" s="291"/>
      <c r="G119" s="238"/>
    </row>
    <row r="120" spans="1:7">
      <c r="A120" s="270" t="s">
        <v>267</v>
      </c>
      <c r="B120" s="288"/>
      <c r="C120" s="288"/>
      <c r="D120" s="288"/>
      <c r="E120" s="288"/>
      <c r="F120" s="289"/>
    </row>
    <row r="121" spans="1:7" s="142" customFormat="1" ht="12">
      <c r="A121" s="292" t="s">
        <v>193</v>
      </c>
      <c r="B121" s="293"/>
      <c r="C121" s="294"/>
      <c r="D121" s="294"/>
      <c r="E121" s="294"/>
      <c r="F121" s="146"/>
      <c r="G121" s="152"/>
    </row>
    <row r="129" spans="2:5">
      <c r="B129" s="295"/>
      <c r="C129" s="295"/>
      <c r="D129" s="295"/>
      <c r="E129" s="295"/>
    </row>
    <row r="130" spans="2:5">
      <c r="B130" s="295"/>
      <c r="C130" s="295"/>
      <c r="D130" s="295"/>
      <c r="E130" s="295"/>
    </row>
    <row r="147" spans="2:5">
      <c r="B147" s="295"/>
      <c r="C147" s="295"/>
      <c r="D147" s="295"/>
      <c r="E147" s="295"/>
    </row>
    <row r="148" spans="2:5">
      <c r="B148" s="295"/>
      <c r="C148" s="295"/>
      <c r="D148" s="295"/>
      <c r="E148" s="295"/>
    </row>
    <row r="149" spans="2:5">
      <c r="B149" s="295"/>
      <c r="C149" s="295"/>
      <c r="D149" s="295"/>
      <c r="E149" s="295"/>
    </row>
    <row r="150" spans="2:5">
      <c r="B150" s="295"/>
      <c r="C150" s="295"/>
      <c r="D150" s="295"/>
      <c r="E150" s="295"/>
    </row>
    <row r="151" spans="2:5">
      <c r="B151" s="295"/>
      <c r="C151" s="295"/>
      <c r="D151" s="295"/>
      <c r="E151" s="295"/>
    </row>
    <row r="152" spans="2:5">
      <c r="B152" s="295"/>
      <c r="C152" s="295"/>
      <c r="D152" s="295"/>
      <c r="E152" s="295"/>
    </row>
    <row r="153" spans="2:5">
      <c r="B153" s="295"/>
      <c r="C153" s="295"/>
      <c r="D153" s="295"/>
      <c r="E153" s="295"/>
    </row>
    <row r="154" spans="2:5">
      <c r="B154" s="295"/>
      <c r="C154" s="295"/>
      <c r="D154" s="295"/>
      <c r="E154" s="295"/>
    </row>
    <row r="155" spans="2:5">
      <c r="B155" s="295"/>
      <c r="C155" s="295"/>
      <c r="D155" s="295"/>
      <c r="E155" s="295"/>
    </row>
    <row r="156" spans="2:5">
      <c r="B156" s="295"/>
      <c r="C156" s="295"/>
      <c r="D156" s="295"/>
      <c r="E156" s="295"/>
    </row>
    <row r="157" spans="2:5">
      <c r="B157" s="295"/>
      <c r="C157" s="295"/>
      <c r="D157" s="295"/>
      <c r="E157" s="295"/>
    </row>
    <row r="158" spans="2:5">
      <c r="B158" s="295"/>
      <c r="C158" s="295"/>
      <c r="D158" s="295"/>
      <c r="E158" s="295"/>
    </row>
    <row r="159" spans="2:5">
      <c r="B159" s="295"/>
      <c r="C159" s="295"/>
      <c r="D159" s="295"/>
      <c r="E159" s="295"/>
    </row>
    <row r="160" spans="2:5">
      <c r="B160" s="295"/>
      <c r="C160" s="295"/>
      <c r="D160" s="295"/>
      <c r="E160" s="295"/>
    </row>
    <row r="161" spans="2:5">
      <c r="B161" s="295"/>
      <c r="C161" s="295"/>
      <c r="D161" s="295"/>
      <c r="E161" s="295"/>
    </row>
    <row r="162" spans="2:5">
      <c r="B162" s="295"/>
      <c r="C162" s="295"/>
      <c r="D162" s="295"/>
      <c r="E162" s="295"/>
    </row>
    <row r="163" spans="2:5">
      <c r="B163" s="295"/>
      <c r="C163" s="295"/>
      <c r="D163" s="295"/>
      <c r="E163" s="295"/>
    </row>
    <row r="164" spans="2:5">
      <c r="B164" s="295"/>
      <c r="C164" s="295"/>
      <c r="D164" s="295"/>
      <c r="E164" s="295"/>
    </row>
    <row r="165" spans="2:5">
      <c r="B165" s="295"/>
      <c r="C165" s="295"/>
      <c r="D165" s="295"/>
      <c r="E165" s="295"/>
    </row>
    <row r="166" spans="2:5">
      <c r="B166" s="295"/>
      <c r="C166" s="295"/>
      <c r="D166" s="295"/>
      <c r="E166" s="295"/>
    </row>
    <row r="167" spans="2:5">
      <c r="B167" s="295"/>
      <c r="C167" s="295"/>
      <c r="D167" s="295"/>
      <c r="E167" s="295"/>
    </row>
    <row r="168" spans="2:5">
      <c r="B168" s="295"/>
      <c r="C168" s="295"/>
      <c r="D168" s="295"/>
      <c r="E168" s="295"/>
    </row>
    <row r="169" spans="2:5">
      <c r="B169" s="295"/>
      <c r="C169" s="295"/>
      <c r="D169" s="295"/>
      <c r="E169" s="295"/>
    </row>
    <row r="170" spans="2:5">
      <c r="B170" s="295"/>
      <c r="C170" s="295"/>
      <c r="D170" s="295"/>
      <c r="E170" s="295"/>
    </row>
    <row r="171" spans="2:5">
      <c r="B171" s="295"/>
      <c r="C171" s="295"/>
      <c r="D171" s="295"/>
      <c r="E171" s="295"/>
    </row>
    <row r="172" spans="2:5">
      <c r="B172" s="295"/>
      <c r="C172" s="295"/>
      <c r="D172" s="295"/>
      <c r="E172" s="295"/>
    </row>
    <row r="173" spans="2:5">
      <c r="B173" s="295"/>
      <c r="C173" s="295"/>
      <c r="D173" s="295"/>
      <c r="E173" s="295"/>
    </row>
    <row r="174" spans="2:5">
      <c r="B174" s="295"/>
      <c r="C174" s="295"/>
      <c r="D174" s="295"/>
      <c r="E174" s="295"/>
    </row>
    <row r="175" spans="2:5">
      <c r="B175" s="295"/>
      <c r="C175" s="295"/>
      <c r="D175" s="295"/>
      <c r="E175" s="295"/>
    </row>
    <row r="176" spans="2:5">
      <c r="B176" s="295"/>
      <c r="C176" s="295"/>
      <c r="D176" s="295"/>
      <c r="E176" s="295"/>
    </row>
    <row r="177" spans="2:5">
      <c r="B177" s="295"/>
      <c r="C177" s="295"/>
      <c r="D177" s="295"/>
      <c r="E177" s="295"/>
    </row>
    <row r="178" spans="2:5">
      <c r="B178" s="295"/>
      <c r="C178" s="295"/>
      <c r="D178" s="295"/>
      <c r="E178" s="295"/>
    </row>
    <row r="179" spans="2:5">
      <c r="B179" s="295"/>
      <c r="C179" s="295"/>
      <c r="D179" s="295"/>
      <c r="E179" s="295"/>
    </row>
    <row r="180" spans="2:5">
      <c r="B180" s="295"/>
      <c r="C180" s="295"/>
      <c r="D180" s="295"/>
      <c r="E180" s="295"/>
    </row>
    <row r="181" spans="2:5">
      <c r="B181" s="295"/>
      <c r="C181" s="295"/>
      <c r="D181" s="295"/>
      <c r="E181" s="295"/>
    </row>
    <row r="182" spans="2:5">
      <c r="B182" s="295"/>
      <c r="C182" s="295"/>
      <c r="D182" s="295"/>
      <c r="E182" s="295"/>
    </row>
    <row r="183" spans="2:5">
      <c r="B183" s="295"/>
      <c r="C183" s="295"/>
      <c r="D183" s="295"/>
      <c r="E183" s="295"/>
    </row>
    <row r="184" spans="2:5">
      <c r="B184" s="295"/>
      <c r="C184" s="295"/>
      <c r="D184" s="295"/>
      <c r="E184" s="295"/>
    </row>
    <row r="185" spans="2:5">
      <c r="B185" s="295"/>
      <c r="C185" s="295"/>
      <c r="D185" s="295"/>
      <c r="E185" s="295"/>
    </row>
    <row r="186" spans="2:5">
      <c r="B186" s="295"/>
      <c r="C186" s="295"/>
      <c r="D186" s="295"/>
      <c r="E186" s="295"/>
    </row>
    <row r="187" spans="2:5">
      <c r="B187" s="295"/>
      <c r="C187" s="295"/>
      <c r="D187" s="295"/>
      <c r="E187" s="295"/>
    </row>
    <row r="188" spans="2:5">
      <c r="B188" s="295"/>
      <c r="C188" s="295"/>
      <c r="D188" s="295"/>
      <c r="E188" s="295"/>
    </row>
    <row r="189" spans="2:5">
      <c r="B189" s="295"/>
      <c r="C189" s="295"/>
      <c r="D189" s="295"/>
      <c r="E189" s="295"/>
    </row>
    <row r="190" spans="2:5">
      <c r="B190" s="295"/>
      <c r="C190" s="295"/>
      <c r="D190" s="295"/>
      <c r="E190" s="295"/>
    </row>
    <row r="191" spans="2:5">
      <c r="B191" s="295"/>
      <c r="C191" s="295"/>
      <c r="D191" s="295"/>
      <c r="E191" s="295"/>
    </row>
    <row r="192" spans="2:5">
      <c r="B192" s="295"/>
      <c r="C192" s="295"/>
      <c r="D192" s="295"/>
      <c r="E192" s="295"/>
    </row>
    <row r="193" spans="2:5">
      <c r="B193" s="295"/>
      <c r="C193" s="295"/>
      <c r="D193" s="295"/>
      <c r="E193" s="295"/>
    </row>
    <row r="194" spans="2:5">
      <c r="B194" s="295"/>
      <c r="C194" s="295"/>
      <c r="D194" s="295"/>
      <c r="E194" s="295"/>
    </row>
    <row r="195" spans="2:5">
      <c r="B195" s="295"/>
      <c r="C195" s="295"/>
      <c r="D195" s="295"/>
      <c r="E195" s="295"/>
    </row>
    <row r="196" spans="2:5">
      <c r="B196" s="295"/>
      <c r="C196" s="295"/>
      <c r="D196" s="295"/>
      <c r="E196" s="295"/>
    </row>
    <row r="197" spans="2:5">
      <c r="B197" s="295"/>
      <c r="C197" s="295"/>
      <c r="D197" s="295"/>
      <c r="E197" s="295"/>
    </row>
    <row r="198" spans="2:5">
      <c r="B198" s="295"/>
      <c r="C198" s="295"/>
      <c r="D198" s="295"/>
      <c r="E198" s="295"/>
    </row>
    <row r="199" spans="2:5">
      <c r="B199" s="295"/>
      <c r="C199" s="295"/>
      <c r="D199" s="295"/>
      <c r="E199" s="295"/>
    </row>
    <row r="200" spans="2:5">
      <c r="B200" s="295"/>
      <c r="C200" s="295"/>
      <c r="D200" s="295"/>
      <c r="E200" s="295"/>
    </row>
    <row r="201" spans="2:5">
      <c r="B201" s="295"/>
      <c r="C201" s="295"/>
      <c r="D201" s="295"/>
      <c r="E201" s="295"/>
    </row>
    <row r="202" spans="2:5">
      <c r="B202" s="295"/>
      <c r="C202" s="295"/>
      <c r="D202" s="295"/>
      <c r="E202" s="295"/>
    </row>
    <row r="203" spans="2:5">
      <c r="B203" s="295"/>
      <c r="C203" s="295"/>
      <c r="D203" s="295"/>
      <c r="E203" s="295"/>
    </row>
    <row r="204" spans="2:5">
      <c r="B204" s="295"/>
      <c r="C204" s="295"/>
      <c r="D204" s="295"/>
      <c r="E204" s="295"/>
    </row>
    <row r="205" spans="2:5">
      <c r="B205" s="295"/>
      <c r="C205" s="295"/>
      <c r="D205" s="295"/>
      <c r="E205" s="295"/>
    </row>
    <row r="206" spans="2:5">
      <c r="B206" s="295"/>
      <c r="C206" s="295"/>
      <c r="D206" s="295"/>
      <c r="E206" s="295"/>
    </row>
    <row r="207" spans="2:5">
      <c r="B207" s="295"/>
      <c r="C207" s="295"/>
      <c r="D207" s="295"/>
      <c r="E207" s="295"/>
    </row>
    <row r="208" spans="2:5">
      <c r="B208" s="295"/>
      <c r="C208" s="295"/>
      <c r="D208" s="295"/>
      <c r="E208" s="295"/>
    </row>
    <row r="209" spans="2:5">
      <c r="B209" s="295"/>
      <c r="C209" s="295"/>
      <c r="D209" s="295"/>
      <c r="E209" s="295"/>
    </row>
    <row r="210" spans="2:5">
      <c r="B210" s="295"/>
      <c r="C210" s="295"/>
      <c r="D210" s="295"/>
      <c r="E210" s="295"/>
    </row>
    <row r="211" spans="2:5">
      <c r="B211" s="295"/>
      <c r="C211" s="295"/>
      <c r="D211" s="295"/>
      <c r="E211" s="295"/>
    </row>
    <row r="212" spans="2:5">
      <c r="B212" s="295"/>
      <c r="C212" s="295"/>
      <c r="D212" s="295"/>
      <c r="E212" s="295"/>
    </row>
    <row r="213" spans="2:5">
      <c r="B213" s="295"/>
      <c r="C213" s="295"/>
      <c r="D213" s="295"/>
      <c r="E213" s="295"/>
    </row>
    <row r="214" spans="2:5">
      <c r="B214" s="295"/>
      <c r="C214" s="295"/>
      <c r="D214" s="295"/>
      <c r="E214" s="295"/>
    </row>
    <row r="215" spans="2:5">
      <c r="B215" s="295"/>
      <c r="C215" s="295"/>
      <c r="D215" s="295"/>
      <c r="E215" s="295"/>
    </row>
    <row r="216" spans="2:5">
      <c r="B216" s="295"/>
      <c r="C216" s="295"/>
      <c r="D216" s="295"/>
      <c r="E216" s="295"/>
    </row>
    <row r="217" spans="2:5">
      <c r="B217" s="295"/>
      <c r="C217" s="295"/>
      <c r="D217" s="295"/>
      <c r="E217" s="295"/>
    </row>
    <row r="218" spans="2:5">
      <c r="B218" s="295"/>
      <c r="C218" s="295"/>
      <c r="D218" s="295"/>
      <c r="E218" s="295"/>
    </row>
    <row r="219" spans="2:5">
      <c r="B219" s="295"/>
      <c r="C219" s="295"/>
      <c r="D219" s="295"/>
      <c r="E219" s="295"/>
    </row>
    <row r="220" spans="2:5">
      <c r="B220" s="295"/>
      <c r="C220" s="295"/>
      <c r="D220" s="295"/>
      <c r="E220" s="295"/>
    </row>
    <row r="221" spans="2:5">
      <c r="B221" s="295"/>
      <c r="C221" s="295"/>
      <c r="D221" s="295"/>
      <c r="E221" s="295"/>
    </row>
    <row r="222" spans="2:5">
      <c r="B222" s="295"/>
      <c r="C222" s="295"/>
      <c r="D222" s="295"/>
      <c r="E222" s="295"/>
    </row>
    <row r="223" spans="2:5">
      <c r="B223" s="295"/>
      <c r="C223" s="295"/>
      <c r="D223" s="295"/>
      <c r="E223" s="295"/>
    </row>
    <row r="224" spans="2:5">
      <c r="B224" s="295"/>
      <c r="C224" s="295"/>
      <c r="D224" s="295"/>
      <c r="E224" s="295"/>
    </row>
    <row r="225" spans="2:5">
      <c r="B225" s="295"/>
      <c r="C225" s="295"/>
      <c r="D225" s="295"/>
      <c r="E225" s="295"/>
    </row>
    <row r="226" spans="2:5">
      <c r="B226" s="295"/>
      <c r="C226" s="295"/>
      <c r="D226" s="295"/>
      <c r="E226" s="295"/>
    </row>
    <row r="227" spans="2:5">
      <c r="B227" s="295"/>
      <c r="C227" s="295"/>
      <c r="D227" s="295"/>
      <c r="E227" s="295"/>
    </row>
    <row r="228" spans="2:5">
      <c r="B228" s="295"/>
      <c r="C228" s="295"/>
      <c r="D228" s="295"/>
      <c r="E228" s="295"/>
    </row>
    <row r="229" spans="2:5">
      <c r="B229" s="295"/>
      <c r="C229" s="295"/>
      <c r="D229" s="295"/>
      <c r="E229" s="295"/>
    </row>
    <row r="230" spans="2:5">
      <c r="B230" s="295"/>
      <c r="C230" s="295"/>
      <c r="D230" s="295"/>
      <c r="E230" s="295"/>
    </row>
    <row r="231" spans="2:5">
      <c r="B231" s="295"/>
      <c r="C231" s="295"/>
      <c r="D231" s="295"/>
      <c r="E231" s="295"/>
    </row>
    <row r="232" spans="2:5">
      <c r="B232" s="295"/>
      <c r="C232" s="295"/>
      <c r="D232" s="295"/>
      <c r="E232" s="295"/>
    </row>
    <row r="233" spans="2:5">
      <c r="B233" s="295"/>
      <c r="C233" s="295"/>
      <c r="D233" s="295"/>
      <c r="E233" s="295"/>
    </row>
    <row r="234" spans="2:5">
      <c r="B234" s="295"/>
      <c r="C234" s="295"/>
      <c r="D234" s="295"/>
      <c r="E234" s="295"/>
    </row>
    <row r="235" spans="2:5">
      <c r="B235" s="295"/>
      <c r="C235" s="295"/>
      <c r="D235" s="295"/>
      <c r="E235" s="295"/>
    </row>
    <row r="236" spans="2:5">
      <c r="B236" s="295"/>
      <c r="C236" s="295"/>
      <c r="D236" s="295"/>
      <c r="E236" s="295"/>
    </row>
    <row r="237" spans="2:5">
      <c r="B237" s="295"/>
      <c r="C237" s="295"/>
      <c r="D237" s="295"/>
      <c r="E237" s="295"/>
    </row>
    <row r="238" spans="2:5">
      <c r="B238" s="295"/>
      <c r="C238" s="295"/>
      <c r="D238" s="295"/>
      <c r="E238" s="295"/>
    </row>
    <row r="239" spans="2:5">
      <c r="B239" s="295"/>
      <c r="C239" s="295"/>
      <c r="D239" s="295"/>
      <c r="E239" s="295"/>
    </row>
    <row r="240" spans="2:5">
      <c r="B240" s="295"/>
      <c r="C240" s="295"/>
      <c r="D240" s="295"/>
      <c r="E240" s="295"/>
    </row>
    <row r="241" spans="2:5">
      <c r="B241" s="295"/>
      <c r="C241" s="295"/>
      <c r="D241" s="295"/>
      <c r="E241" s="295"/>
    </row>
    <row r="242" spans="2:5">
      <c r="B242" s="295"/>
      <c r="C242" s="295"/>
      <c r="D242" s="295"/>
      <c r="E242" s="295"/>
    </row>
    <row r="243" spans="2:5">
      <c r="B243" s="295"/>
      <c r="C243" s="295"/>
      <c r="D243" s="295"/>
      <c r="E243" s="295"/>
    </row>
    <row r="244" spans="2:5">
      <c r="B244" s="295"/>
      <c r="C244" s="295"/>
      <c r="D244" s="295"/>
      <c r="E244" s="295"/>
    </row>
    <row r="245" spans="2:5">
      <c r="B245" s="295"/>
      <c r="C245" s="295"/>
      <c r="D245" s="295"/>
      <c r="E245" s="295"/>
    </row>
    <row r="246" spans="2:5">
      <c r="B246" s="295"/>
      <c r="C246" s="295"/>
      <c r="D246" s="295"/>
      <c r="E246" s="295"/>
    </row>
    <row r="247" spans="2:5">
      <c r="B247" s="295"/>
      <c r="C247" s="295"/>
      <c r="D247" s="295"/>
      <c r="E247" s="295"/>
    </row>
    <row r="248" spans="2:5">
      <c r="B248" s="295"/>
      <c r="C248" s="295"/>
      <c r="D248" s="295"/>
      <c r="E248" s="295"/>
    </row>
    <row r="249" spans="2:5">
      <c r="B249" s="295"/>
      <c r="C249" s="295"/>
      <c r="D249" s="295"/>
      <c r="E249" s="295"/>
    </row>
    <row r="250" spans="2:5">
      <c r="B250" s="295"/>
      <c r="C250" s="295"/>
      <c r="D250" s="295"/>
      <c r="E250" s="295"/>
    </row>
    <row r="251" spans="2:5">
      <c r="B251" s="295"/>
      <c r="C251" s="295"/>
      <c r="D251" s="295"/>
      <c r="E251" s="295"/>
    </row>
    <row r="252" spans="2:5">
      <c r="B252" s="295"/>
      <c r="C252" s="295"/>
      <c r="D252" s="295"/>
      <c r="E252" s="295"/>
    </row>
    <row r="253" spans="2:5">
      <c r="B253" s="295"/>
      <c r="C253" s="295"/>
      <c r="D253" s="295"/>
      <c r="E253" s="295"/>
    </row>
    <row r="254" spans="2:5">
      <c r="B254" s="295"/>
      <c r="C254" s="295"/>
      <c r="D254" s="295"/>
      <c r="E254" s="295"/>
    </row>
    <row r="255" spans="2:5">
      <c r="B255" s="295"/>
      <c r="C255" s="295"/>
      <c r="D255" s="295"/>
      <c r="E255" s="295"/>
    </row>
    <row r="256" spans="2:5">
      <c r="B256" s="295"/>
      <c r="C256" s="295"/>
      <c r="D256" s="295"/>
      <c r="E256" s="295"/>
    </row>
    <row r="257" spans="2:5">
      <c r="B257" s="295"/>
      <c r="C257" s="295"/>
      <c r="D257" s="295"/>
      <c r="E257" s="295"/>
    </row>
    <row r="258" spans="2:5">
      <c r="B258" s="295"/>
      <c r="C258" s="295"/>
      <c r="D258" s="295"/>
      <c r="E258" s="295"/>
    </row>
    <row r="259" spans="2:5">
      <c r="B259" s="295"/>
      <c r="C259" s="295"/>
      <c r="D259" s="295"/>
      <c r="E259" s="295"/>
    </row>
    <row r="260" spans="2:5">
      <c r="B260" s="295"/>
      <c r="C260" s="295"/>
      <c r="D260" s="295"/>
      <c r="E260" s="295"/>
    </row>
    <row r="261" spans="2:5">
      <c r="B261" s="295"/>
      <c r="C261" s="295"/>
      <c r="D261" s="295"/>
      <c r="E261" s="295"/>
    </row>
    <row r="262" spans="2:5">
      <c r="B262" s="295"/>
      <c r="C262" s="295"/>
      <c r="D262" s="295"/>
      <c r="E262" s="295"/>
    </row>
    <row r="263" spans="2:5">
      <c r="B263" s="295"/>
      <c r="C263" s="295"/>
      <c r="D263" s="295"/>
      <c r="E263" s="295"/>
    </row>
  </sheetData>
  <mergeCells count="21">
    <mergeCell ref="A83:A85"/>
    <mergeCell ref="B83:B85"/>
    <mergeCell ref="C83:G83"/>
    <mergeCell ref="C84:C85"/>
    <mergeCell ref="D84:D85"/>
    <mergeCell ref="E84:E85"/>
    <mergeCell ref="F84:G84"/>
    <mergeCell ref="A4:A6"/>
    <mergeCell ref="B4:B6"/>
    <mergeCell ref="C4:G4"/>
    <mergeCell ref="C5:C6"/>
    <mergeCell ref="D5:D6"/>
    <mergeCell ref="E5:E6"/>
    <mergeCell ref="F5:G5"/>
    <mergeCell ref="A43:A45"/>
    <mergeCell ref="B43:B45"/>
    <mergeCell ref="C43:G43"/>
    <mergeCell ref="C44:C45"/>
    <mergeCell ref="D44:D45"/>
    <mergeCell ref="E44:E45"/>
    <mergeCell ref="F44:G44"/>
  </mergeCells>
  <pageMargins left="0.98425196850393704" right="0.98425196850393704" top="0.98425196850393704" bottom="0.98425196850393704" header="0.51181102362204722" footer="0.51181102362204722"/>
  <pageSetup paperSize="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zoomScaleNormal="100" workbookViewId="0"/>
  </sheetViews>
  <sheetFormatPr defaultColWidth="7.85546875" defaultRowHeight="12.75"/>
  <cols>
    <col min="1" max="1" width="21.85546875" style="353" customWidth="1"/>
    <col min="2" max="2" width="8" style="296" customWidth="1"/>
    <col min="3" max="3" width="6.85546875" style="296" customWidth="1"/>
    <col min="4" max="4" width="7.7109375" style="296" customWidth="1"/>
    <col min="5" max="5" width="7.140625" style="354" customWidth="1"/>
    <col min="6" max="6" width="8.28515625" style="354" customWidth="1"/>
    <col min="7" max="7" width="9.140625" style="296" customWidth="1"/>
    <col min="8" max="8" width="8.5703125" style="296" customWidth="1"/>
    <col min="9" max="9" width="8.140625" style="296" customWidth="1"/>
    <col min="10" max="10" width="7.5703125" style="296" customWidth="1"/>
    <col min="11" max="11" width="9" style="353" customWidth="1"/>
    <col min="12" max="15" width="7.85546875" style="271"/>
    <col min="16" max="16" width="9.85546875" style="271" bestFit="1" customWidth="1"/>
    <col min="17" max="16384" width="7.85546875" style="271"/>
  </cols>
  <sheetData>
    <row r="1" spans="1:12" s="257" customFormat="1" ht="15.95" customHeight="1">
      <c r="A1" s="297" t="s">
        <v>251</v>
      </c>
      <c r="B1" s="226"/>
      <c r="C1" s="226"/>
      <c r="D1" s="226"/>
      <c r="E1" s="298"/>
      <c r="F1" s="298"/>
      <c r="G1" s="226"/>
      <c r="H1" s="226"/>
      <c r="I1" s="226"/>
      <c r="J1" s="226"/>
      <c r="K1" s="259"/>
    </row>
    <row r="2" spans="1:12" ht="14.1" customHeight="1">
      <c r="A2" s="299" t="s">
        <v>194</v>
      </c>
      <c r="B2" s="289"/>
      <c r="C2" s="289"/>
      <c r="D2" s="289"/>
      <c r="E2" s="300"/>
      <c r="F2" s="300"/>
      <c r="G2" s="289"/>
      <c r="H2" s="289"/>
      <c r="I2" s="289"/>
      <c r="J2" s="289"/>
      <c r="K2" s="301"/>
    </row>
    <row r="3" spans="1:12" s="229" customFormat="1" ht="15.95" customHeight="1">
      <c r="A3" s="302" t="s">
        <v>195</v>
      </c>
      <c r="B3" s="227"/>
      <c r="C3" s="227"/>
      <c r="D3" s="227"/>
      <c r="E3" s="303"/>
      <c r="F3" s="303"/>
      <c r="G3" s="227"/>
      <c r="H3" s="227"/>
      <c r="I3" s="227"/>
      <c r="J3" s="227"/>
      <c r="K3" s="269"/>
    </row>
    <row r="4" spans="1:12" s="229" customFormat="1" ht="15.95" customHeight="1">
      <c r="A4" s="302" t="s">
        <v>196</v>
      </c>
      <c r="B4" s="227"/>
      <c r="C4" s="227"/>
      <c r="D4" s="227"/>
      <c r="E4" s="303"/>
      <c r="F4" s="303"/>
      <c r="G4" s="227"/>
      <c r="H4" s="227"/>
      <c r="I4" s="227"/>
      <c r="J4" s="227"/>
      <c r="K4" s="269"/>
    </row>
    <row r="5" spans="1:12" s="307" customFormat="1" ht="4.5" customHeight="1" thickBot="1">
      <c r="A5" s="304"/>
      <c r="B5" s="305"/>
      <c r="C5" s="305"/>
      <c r="D5" s="305"/>
      <c r="E5" s="306"/>
      <c r="F5" s="306"/>
      <c r="G5" s="305"/>
      <c r="H5" s="305"/>
      <c r="I5" s="305"/>
      <c r="J5" s="305"/>
      <c r="K5" s="305"/>
    </row>
    <row r="6" spans="1:12" s="311" customFormat="1" ht="172.5" customHeight="1">
      <c r="A6" s="477" t="s">
        <v>197</v>
      </c>
      <c r="B6" s="308" t="s">
        <v>198</v>
      </c>
      <c r="C6" s="308"/>
      <c r="D6" s="308"/>
      <c r="E6" s="309"/>
      <c r="F6" s="309"/>
      <c r="G6" s="310"/>
      <c r="H6" s="480" t="s">
        <v>263</v>
      </c>
      <c r="I6" s="481"/>
      <c r="J6" s="481"/>
      <c r="K6" s="482" t="s">
        <v>199</v>
      </c>
    </row>
    <row r="7" spans="1:12" s="311" customFormat="1" ht="48" customHeight="1">
      <c r="A7" s="478"/>
      <c r="B7" s="485" t="s">
        <v>200</v>
      </c>
      <c r="C7" s="475" t="s">
        <v>201</v>
      </c>
      <c r="D7" s="475" t="s">
        <v>264</v>
      </c>
      <c r="E7" s="487" t="s">
        <v>202</v>
      </c>
      <c r="F7" s="489" t="s">
        <v>203</v>
      </c>
      <c r="G7" s="490"/>
      <c r="H7" s="475" t="s">
        <v>204</v>
      </c>
      <c r="I7" s="475" t="s">
        <v>205</v>
      </c>
      <c r="J7" s="475" t="s">
        <v>206</v>
      </c>
      <c r="K7" s="483"/>
    </row>
    <row r="8" spans="1:12" s="311" customFormat="1" ht="126" customHeight="1" thickBot="1">
      <c r="A8" s="479"/>
      <c r="B8" s="486"/>
      <c r="C8" s="476"/>
      <c r="D8" s="476"/>
      <c r="E8" s="488"/>
      <c r="F8" s="312" t="s">
        <v>207</v>
      </c>
      <c r="G8" s="313" t="s">
        <v>208</v>
      </c>
      <c r="H8" s="476"/>
      <c r="I8" s="476"/>
      <c r="J8" s="476"/>
      <c r="K8" s="484"/>
    </row>
    <row r="9" spans="1:12" s="257" customFormat="1" ht="8.25" customHeight="1">
      <c r="A9" s="314"/>
      <c r="B9" s="315"/>
      <c r="C9" s="315"/>
      <c r="D9" s="315"/>
      <c r="E9" s="315"/>
      <c r="F9" s="315"/>
      <c r="G9" s="315"/>
      <c r="H9" s="315"/>
      <c r="I9" s="315"/>
      <c r="J9" s="315"/>
      <c r="K9" s="361"/>
      <c r="L9" s="256"/>
    </row>
    <row r="10" spans="1:12" s="257" customFormat="1" ht="15.6" customHeight="1">
      <c r="A10" s="316" t="s">
        <v>184</v>
      </c>
      <c r="B10" s="317">
        <v>51</v>
      </c>
      <c r="C10" s="213">
        <v>25</v>
      </c>
      <c r="D10" s="317">
        <v>442</v>
      </c>
      <c r="E10" s="317">
        <v>11500</v>
      </c>
      <c r="F10" s="317">
        <v>35365</v>
      </c>
      <c r="G10" s="317">
        <v>337886</v>
      </c>
      <c r="H10" s="317">
        <v>73965</v>
      </c>
      <c r="I10" s="213">
        <v>6732</v>
      </c>
      <c r="J10" s="214">
        <v>405</v>
      </c>
      <c r="K10" s="318">
        <v>753317</v>
      </c>
      <c r="L10" s="256"/>
    </row>
    <row r="11" spans="1:12" s="229" customFormat="1" ht="15.75" customHeight="1">
      <c r="A11" s="319" t="s">
        <v>209</v>
      </c>
      <c r="B11" s="320">
        <f>3+5+4</f>
        <v>12</v>
      </c>
      <c r="C11" s="321">
        <f>4+2</f>
        <v>6</v>
      </c>
      <c r="D11" s="321">
        <f>9+3+27+1+14</f>
        <v>54</v>
      </c>
      <c r="E11" s="321">
        <f>342+472+912+15+13+68</f>
        <v>1822</v>
      </c>
      <c r="F11" s="321">
        <f>1063+3008+2070+107+222+237</f>
        <v>6707</v>
      </c>
      <c r="G11" s="321">
        <f>47655+20976+40457+1404+1455+782</f>
        <v>112729</v>
      </c>
      <c r="H11" s="321">
        <f>2018+2228+4963+349+419+707</f>
        <v>10684</v>
      </c>
      <c r="I11" s="321">
        <f>246+195+275+57+42+70</f>
        <v>885</v>
      </c>
      <c r="J11" s="321">
        <f>97+43+28</f>
        <v>168</v>
      </c>
      <c r="K11" s="322">
        <f>5929+16656+42045+18+4+1150</f>
        <v>65802</v>
      </c>
    </row>
    <row r="12" spans="1:12" s="229" customFormat="1" ht="15.75" customHeight="1">
      <c r="A12" s="323" t="s">
        <v>210</v>
      </c>
      <c r="B12" s="320" t="s">
        <v>253</v>
      </c>
      <c r="C12" s="320" t="s">
        <v>253</v>
      </c>
      <c r="D12" s="321">
        <v>8</v>
      </c>
      <c r="E12" s="321">
        <v>339</v>
      </c>
      <c r="F12" s="321">
        <v>1157</v>
      </c>
      <c r="G12" s="321">
        <v>4172</v>
      </c>
      <c r="H12" s="321">
        <v>2187</v>
      </c>
      <c r="I12" s="219">
        <v>213</v>
      </c>
      <c r="J12" s="219">
        <v>8</v>
      </c>
      <c r="K12" s="324">
        <v>25646</v>
      </c>
    </row>
    <row r="13" spans="1:12" s="229" customFormat="1" ht="15.75" customHeight="1">
      <c r="A13" s="323" t="s">
        <v>211</v>
      </c>
      <c r="B13" s="320" t="s">
        <v>253</v>
      </c>
      <c r="C13" s="320" t="s">
        <v>253</v>
      </c>
      <c r="D13" s="321">
        <v>25</v>
      </c>
      <c r="E13" s="321">
        <v>149</v>
      </c>
      <c r="F13" s="321">
        <v>728</v>
      </c>
      <c r="G13" s="321">
        <v>4357</v>
      </c>
      <c r="H13" s="321">
        <v>1030</v>
      </c>
      <c r="I13" s="219">
        <v>102</v>
      </c>
      <c r="J13" s="219">
        <v>3</v>
      </c>
      <c r="K13" s="324">
        <v>17422</v>
      </c>
    </row>
    <row r="14" spans="1:12" s="229" customFormat="1" ht="15" customHeight="1">
      <c r="A14" s="323" t="s">
        <v>212</v>
      </c>
      <c r="B14" s="321">
        <v>3</v>
      </c>
      <c r="C14" s="320" t="s">
        <v>253</v>
      </c>
      <c r="D14" s="321">
        <v>3</v>
      </c>
      <c r="E14" s="321">
        <v>265</v>
      </c>
      <c r="F14" s="321">
        <v>641</v>
      </c>
      <c r="G14" s="321">
        <v>5491</v>
      </c>
      <c r="H14" s="321">
        <v>1693</v>
      </c>
      <c r="I14" s="219">
        <v>186</v>
      </c>
      <c r="J14" s="219">
        <v>7</v>
      </c>
      <c r="K14" s="324">
        <v>24035</v>
      </c>
    </row>
    <row r="15" spans="1:12" s="229" customFormat="1" ht="15" customHeight="1">
      <c r="A15" s="323" t="s">
        <v>213</v>
      </c>
      <c r="B15" s="320" t="s">
        <v>253</v>
      </c>
      <c r="C15" s="320" t="s">
        <v>253</v>
      </c>
      <c r="D15" s="321">
        <v>4</v>
      </c>
      <c r="E15" s="321">
        <v>183</v>
      </c>
      <c r="F15" s="321">
        <v>711</v>
      </c>
      <c r="G15" s="321">
        <v>3600</v>
      </c>
      <c r="H15" s="321">
        <v>1215</v>
      </c>
      <c r="I15" s="219">
        <v>107</v>
      </c>
      <c r="J15" s="219">
        <v>3</v>
      </c>
      <c r="K15" s="324">
        <v>15401</v>
      </c>
    </row>
    <row r="16" spans="1:12" s="229" customFormat="1" ht="15" customHeight="1">
      <c r="A16" s="323" t="s">
        <v>214</v>
      </c>
      <c r="B16" s="320">
        <v>2</v>
      </c>
      <c r="C16" s="321">
        <v>3</v>
      </c>
      <c r="D16" s="321">
        <v>8</v>
      </c>
      <c r="E16" s="321">
        <f>261+317+2</f>
        <v>580</v>
      </c>
      <c r="F16" s="321">
        <f>841+911+14+3</f>
        <v>1769</v>
      </c>
      <c r="G16" s="321">
        <f>10460+10290+65+65</f>
        <v>20880</v>
      </c>
      <c r="H16" s="321">
        <f>1717+2130+121+136</f>
        <v>4104</v>
      </c>
      <c r="I16" s="219">
        <f>107+98+18+28</f>
        <v>251</v>
      </c>
      <c r="J16" s="219">
        <v>20</v>
      </c>
      <c r="K16" s="324">
        <f>39476+35215+8+3</f>
        <v>74702</v>
      </c>
    </row>
    <row r="17" spans="1:16" s="229" customFormat="1" ht="15" customHeight="1">
      <c r="A17" s="323" t="s">
        <v>215</v>
      </c>
      <c r="B17" s="320">
        <v>4</v>
      </c>
      <c r="C17" s="320" t="s">
        <v>253</v>
      </c>
      <c r="D17" s="321">
        <v>10</v>
      </c>
      <c r="E17" s="321">
        <v>218</v>
      </c>
      <c r="F17" s="321">
        <v>1234</v>
      </c>
      <c r="G17" s="321">
        <v>8474</v>
      </c>
      <c r="H17" s="321">
        <v>1742</v>
      </c>
      <c r="I17" s="219">
        <v>289</v>
      </c>
      <c r="J17" s="219">
        <v>9</v>
      </c>
      <c r="K17" s="324">
        <v>33141</v>
      </c>
    </row>
    <row r="18" spans="1:16" s="229" customFormat="1" ht="15" customHeight="1">
      <c r="A18" s="323" t="s">
        <v>216</v>
      </c>
      <c r="B18" s="320">
        <v>1</v>
      </c>
      <c r="C18" s="321">
        <v>2</v>
      </c>
      <c r="D18" s="321">
        <v>11</v>
      </c>
      <c r="E18" s="321">
        <v>295</v>
      </c>
      <c r="F18" s="321">
        <v>1874</v>
      </c>
      <c r="G18" s="321">
        <v>17752</v>
      </c>
      <c r="H18" s="321">
        <v>2268</v>
      </c>
      <c r="I18" s="219">
        <v>515</v>
      </c>
      <c r="J18" s="219">
        <v>20</v>
      </c>
      <c r="K18" s="324">
        <v>47659</v>
      </c>
    </row>
    <row r="19" spans="1:16" s="229" customFormat="1" ht="15" customHeight="1">
      <c r="A19" s="323" t="s">
        <v>217</v>
      </c>
      <c r="B19" s="320">
        <v>3</v>
      </c>
      <c r="C19" s="320" t="s">
        <v>253</v>
      </c>
      <c r="D19" s="321">
        <v>6</v>
      </c>
      <c r="E19" s="321">
        <v>297</v>
      </c>
      <c r="F19" s="321">
        <v>820</v>
      </c>
      <c r="G19" s="321">
        <v>4159</v>
      </c>
      <c r="H19" s="321">
        <v>2771</v>
      </c>
      <c r="I19" s="219">
        <v>233</v>
      </c>
      <c r="J19" s="219">
        <v>11</v>
      </c>
      <c r="K19" s="324">
        <v>17964</v>
      </c>
    </row>
    <row r="20" spans="1:16" s="229" customFormat="1" ht="15" customHeight="1">
      <c r="A20" s="323" t="s">
        <v>218</v>
      </c>
      <c r="B20" s="320" t="s">
        <v>253</v>
      </c>
      <c r="C20" s="320" t="s">
        <v>253</v>
      </c>
      <c r="D20" s="321">
        <v>0</v>
      </c>
      <c r="E20" s="321">
        <v>252</v>
      </c>
      <c r="F20" s="321">
        <v>364</v>
      </c>
      <c r="G20" s="321">
        <v>2958</v>
      </c>
      <c r="H20" s="321">
        <v>1197</v>
      </c>
      <c r="I20" s="321">
        <v>84</v>
      </c>
      <c r="J20" s="321">
        <v>5</v>
      </c>
      <c r="K20" s="324">
        <v>11441</v>
      </c>
      <c r="P20" s="251"/>
    </row>
    <row r="21" spans="1:16" s="229" customFormat="1" ht="15" customHeight="1">
      <c r="A21" s="323" t="s">
        <v>219</v>
      </c>
      <c r="B21" s="320">
        <v>6</v>
      </c>
      <c r="C21" s="321">
        <v>4</v>
      </c>
      <c r="D21" s="321">
        <v>47</v>
      </c>
      <c r="E21" s="321">
        <f>269+515</f>
        <v>784</v>
      </c>
      <c r="F21" s="321">
        <f>1558+1965</f>
        <v>3523</v>
      </c>
      <c r="G21" s="321">
        <f>19030+8192</f>
        <v>27222</v>
      </c>
      <c r="H21" s="321">
        <f>2333+4353</f>
        <v>6686</v>
      </c>
      <c r="I21" s="219">
        <f>244+272</f>
        <v>516</v>
      </c>
      <c r="J21" s="219">
        <f>17+14</f>
        <v>31</v>
      </c>
      <c r="K21" s="324">
        <f>9722+26397</f>
        <v>36119</v>
      </c>
    </row>
    <row r="22" spans="1:16" s="229" customFormat="1" ht="15" customHeight="1">
      <c r="A22" s="323" t="s">
        <v>220</v>
      </c>
      <c r="B22" s="320">
        <v>2</v>
      </c>
      <c r="C22" s="321">
        <v>1</v>
      </c>
      <c r="D22" s="321">
        <v>84</v>
      </c>
      <c r="E22" s="321">
        <f>741+43</f>
        <v>784</v>
      </c>
      <c r="F22" s="321">
        <f>1292+301</f>
        <v>1593</v>
      </c>
      <c r="G22" s="321">
        <f>8132+687</f>
        <v>8819</v>
      </c>
      <c r="H22" s="321">
        <f>3542+1234</f>
        <v>4776</v>
      </c>
      <c r="I22" s="219">
        <f>198+182</f>
        <v>380</v>
      </c>
      <c r="J22" s="219">
        <v>7</v>
      </c>
      <c r="K22" s="324">
        <f>14592+16956</f>
        <v>31548</v>
      </c>
    </row>
    <row r="23" spans="1:16" s="229" customFormat="1" ht="15" customHeight="1">
      <c r="A23" s="323" t="s">
        <v>221</v>
      </c>
      <c r="B23" s="320">
        <v>3</v>
      </c>
      <c r="C23" s="321">
        <v>1</v>
      </c>
      <c r="D23" s="321">
        <v>24</v>
      </c>
      <c r="E23" s="321">
        <v>683</v>
      </c>
      <c r="F23" s="321">
        <v>2353</v>
      </c>
      <c r="G23" s="321">
        <v>13980</v>
      </c>
      <c r="H23" s="321">
        <v>4476</v>
      </c>
      <c r="I23" s="219">
        <v>496</v>
      </c>
      <c r="J23" s="219">
        <v>20</v>
      </c>
      <c r="K23" s="324">
        <v>33776</v>
      </c>
    </row>
    <row r="24" spans="1:16" s="229" customFormat="1" ht="15" customHeight="1">
      <c r="A24" s="323" t="s">
        <v>222</v>
      </c>
      <c r="B24" s="320" t="s">
        <v>253</v>
      </c>
      <c r="C24" s="321">
        <v>2</v>
      </c>
      <c r="D24" s="321">
        <v>4</v>
      </c>
      <c r="E24" s="321">
        <v>514</v>
      </c>
      <c r="F24" s="321">
        <v>922</v>
      </c>
      <c r="G24" s="321">
        <v>5562</v>
      </c>
      <c r="H24" s="321">
        <v>3372</v>
      </c>
      <c r="I24" s="219">
        <v>257</v>
      </c>
      <c r="J24" s="219">
        <v>9</v>
      </c>
      <c r="K24" s="324">
        <v>37924</v>
      </c>
    </row>
    <row r="25" spans="1:16" s="229" customFormat="1" ht="15" customHeight="1">
      <c r="A25" s="323" t="s">
        <v>223</v>
      </c>
      <c r="B25" s="320">
        <v>2</v>
      </c>
      <c r="C25" s="320" t="s">
        <v>253</v>
      </c>
      <c r="D25" s="321">
        <v>10</v>
      </c>
      <c r="E25" s="321">
        <v>384</v>
      </c>
      <c r="F25" s="321">
        <v>701</v>
      </c>
      <c r="G25" s="321">
        <v>4904</v>
      </c>
      <c r="H25" s="321">
        <v>2142</v>
      </c>
      <c r="I25" s="219">
        <v>205</v>
      </c>
      <c r="J25" s="219">
        <v>4</v>
      </c>
      <c r="K25" s="324">
        <v>39796</v>
      </c>
    </row>
    <row r="26" spans="1:16" s="229" customFormat="1" ht="15" customHeight="1">
      <c r="A26" s="323" t="s">
        <v>224</v>
      </c>
      <c r="B26" s="320">
        <v>5</v>
      </c>
      <c r="C26" s="321">
        <v>2</v>
      </c>
      <c r="D26" s="321">
        <f>46+6+2+1</f>
        <v>55</v>
      </c>
      <c r="E26" s="321">
        <f>215+28+1261+9</f>
        <v>1513</v>
      </c>
      <c r="F26" s="321">
        <f>1378+146+2082+61</f>
        <v>3667</v>
      </c>
      <c r="G26" s="321">
        <f>11404+21451+433+202</f>
        <v>33490</v>
      </c>
      <c r="H26" s="321">
        <f>4500+1661+529+468</f>
        <v>7158</v>
      </c>
      <c r="I26" s="219">
        <f>240+140+75+84</f>
        <v>539</v>
      </c>
      <c r="J26" s="219">
        <f>12+15+2+3</f>
        <v>32</v>
      </c>
      <c r="K26" s="324">
        <f>51883+28094+3981+6341</f>
        <v>90299</v>
      </c>
    </row>
    <row r="27" spans="1:16" s="229" customFormat="1" ht="15" customHeight="1">
      <c r="A27" s="325" t="s">
        <v>225</v>
      </c>
      <c r="B27" s="320">
        <v>2</v>
      </c>
      <c r="C27" s="321">
        <v>2</v>
      </c>
      <c r="D27" s="321">
        <v>38</v>
      </c>
      <c r="E27" s="321">
        <v>584</v>
      </c>
      <c r="F27" s="321">
        <v>1454</v>
      </c>
      <c r="G27" s="321">
        <v>9373</v>
      </c>
      <c r="H27" s="321">
        <v>4584</v>
      </c>
      <c r="I27" s="219">
        <v>363</v>
      </c>
      <c r="J27" s="219">
        <v>10</v>
      </c>
      <c r="K27" s="324">
        <v>19155</v>
      </c>
    </row>
    <row r="28" spans="1:16" ht="15" customHeight="1">
      <c r="A28" s="325" t="s">
        <v>226</v>
      </c>
      <c r="B28" s="320">
        <v>4</v>
      </c>
      <c r="C28" s="320" t="s">
        <v>253</v>
      </c>
      <c r="D28" s="321">
        <v>3</v>
      </c>
      <c r="E28" s="321">
        <f>348+16</f>
        <v>364</v>
      </c>
      <c r="F28" s="321">
        <f>917+164</f>
        <v>1081</v>
      </c>
      <c r="G28" s="321">
        <f>8786+990</f>
        <v>9776</v>
      </c>
      <c r="H28" s="321">
        <f>1629+467</f>
        <v>2096</v>
      </c>
      <c r="I28" s="219">
        <f>114+53</f>
        <v>167</v>
      </c>
      <c r="J28" s="219">
        <v>8</v>
      </c>
      <c r="K28" s="324">
        <f>13452+3179</f>
        <v>16631</v>
      </c>
    </row>
    <row r="29" spans="1:16" ht="15" customHeight="1">
      <c r="A29" s="325" t="s">
        <v>227</v>
      </c>
      <c r="B29" s="320">
        <v>1</v>
      </c>
      <c r="C29" s="320" t="s">
        <v>253</v>
      </c>
      <c r="D29" s="321">
        <v>15</v>
      </c>
      <c r="E29" s="321">
        <v>341</v>
      </c>
      <c r="F29" s="321">
        <v>728</v>
      </c>
      <c r="G29" s="321">
        <v>4957</v>
      </c>
      <c r="H29" s="321">
        <v>1917</v>
      </c>
      <c r="I29" s="219">
        <v>197</v>
      </c>
      <c r="J29" s="219">
        <v>6</v>
      </c>
      <c r="K29" s="324">
        <v>19358</v>
      </c>
    </row>
    <row r="30" spans="1:16" ht="15" customHeight="1">
      <c r="A30" s="325" t="s">
        <v>228</v>
      </c>
      <c r="B30" s="320">
        <v>1</v>
      </c>
      <c r="C30" s="321">
        <v>1</v>
      </c>
      <c r="D30" s="321">
        <v>26</v>
      </c>
      <c r="E30" s="321">
        <f>581+247</f>
        <v>828</v>
      </c>
      <c r="F30" s="321">
        <f>1394+1174</f>
        <v>2568</v>
      </c>
      <c r="G30" s="321">
        <f>10319+17976</f>
        <v>28295</v>
      </c>
      <c r="H30" s="326">
        <f>3755+2009</f>
        <v>5764</v>
      </c>
      <c r="I30" s="219">
        <f>393+185</f>
        <v>578</v>
      </c>
      <c r="J30" s="219">
        <f>19</f>
        <v>19</v>
      </c>
      <c r="K30" s="324">
        <f>39641+20406</f>
        <v>60047</v>
      </c>
    </row>
    <row r="31" spans="1:16" ht="15" customHeight="1">
      <c r="A31" s="325" t="s">
        <v>229</v>
      </c>
      <c r="B31" s="320" t="s">
        <v>253</v>
      </c>
      <c r="C31" s="321">
        <v>1</v>
      </c>
      <c r="D31" s="321">
        <v>7</v>
      </c>
      <c r="E31" s="321">
        <v>321</v>
      </c>
      <c r="F31" s="321">
        <v>770</v>
      </c>
      <c r="G31" s="321">
        <v>6936</v>
      </c>
      <c r="H31" s="321">
        <v>2103</v>
      </c>
      <c r="I31" s="219">
        <v>169</v>
      </c>
      <c r="J31" s="219">
        <v>5</v>
      </c>
      <c r="K31" s="324">
        <v>35451</v>
      </c>
    </row>
    <row r="32" spans="1:16" s="21" customFormat="1" ht="14.25" customHeight="1">
      <c r="A32" s="370"/>
      <c r="B32" s="300"/>
      <c r="C32" s="300"/>
      <c r="D32" s="300"/>
      <c r="E32" s="300"/>
      <c r="F32" s="300"/>
      <c r="G32" s="300"/>
      <c r="H32" s="300"/>
      <c r="I32" s="300"/>
      <c r="J32" s="300"/>
      <c r="K32" s="300"/>
    </row>
    <row r="33" spans="1:11" ht="13.5" customHeight="1">
      <c r="A33" s="327" t="s">
        <v>230</v>
      </c>
      <c r="B33" s="291"/>
      <c r="C33" s="291"/>
      <c r="D33" s="291"/>
      <c r="E33" s="328"/>
      <c r="F33" s="328"/>
      <c r="G33" s="291"/>
      <c r="H33" s="291"/>
      <c r="I33" s="291"/>
      <c r="J33" s="291"/>
      <c r="K33" s="329"/>
    </row>
    <row r="34" spans="1:11" s="119" customFormat="1" ht="12" customHeight="1">
      <c r="A34" s="330" t="s">
        <v>231</v>
      </c>
      <c r="B34" s="331"/>
      <c r="C34" s="331"/>
      <c r="D34" s="331"/>
      <c r="E34" s="332"/>
      <c r="F34" s="332"/>
      <c r="G34" s="331"/>
      <c r="H34" s="331"/>
      <c r="I34" s="331"/>
      <c r="J34" s="331"/>
      <c r="K34" s="333"/>
    </row>
    <row r="35" spans="1:11" s="119" customFormat="1" ht="12" customHeight="1">
      <c r="A35" s="334" t="s">
        <v>232</v>
      </c>
      <c r="B35" s="331"/>
      <c r="C35" s="331"/>
      <c r="D35" s="331"/>
      <c r="E35" s="332"/>
      <c r="F35" s="332"/>
      <c r="G35" s="331"/>
      <c r="H35" s="331"/>
      <c r="I35" s="331"/>
      <c r="J35" s="331"/>
      <c r="K35" s="333"/>
    </row>
    <row r="36" spans="1:11" s="119" customFormat="1" ht="12" customHeight="1">
      <c r="A36" s="334" t="s">
        <v>233</v>
      </c>
      <c r="B36" s="335"/>
      <c r="C36" s="335"/>
      <c r="D36" s="335"/>
      <c r="E36" s="335"/>
      <c r="F36" s="335"/>
      <c r="G36" s="335"/>
      <c r="H36" s="335"/>
      <c r="I36" s="335"/>
      <c r="J36" s="335"/>
      <c r="K36" s="335"/>
    </row>
    <row r="37" spans="1:11" ht="12" customHeight="1">
      <c r="A37" s="330" t="s">
        <v>234</v>
      </c>
      <c r="B37" s="331"/>
      <c r="C37" s="331"/>
      <c r="D37" s="331"/>
      <c r="E37" s="332"/>
      <c r="F37" s="332"/>
      <c r="G37" s="331"/>
      <c r="H37" s="331"/>
      <c r="I37" s="331"/>
      <c r="J37" s="331"/>
      <c r="K37" s="333"/>
    </row>
    <row r="38" spans="1:11" ht="2.25" customHeight="1">
      <c r="A38" s="330"/>
      <c r="B38" s="336"/>
      <c r="C38" s="336"/>
      <c r="D38" s="336"/>
      <c r="E38" s="337"/>
      <c r="F38" s="337"/>
      <c r="G38" s="336"/>
      <c r="H38" s="336"/>
      <c r="I38" s="336"/>
      <c r="J38" s="336"/>
      <c r="K38" s="338"/>
    </row>
    <row r="39" spans="1:11" s="339" customFormat="1" ht="12" customHeight="1">
      <c r="A39" s="339" t="s">
        <v>235</v>
      </c>
      <c r="B39" s="340"/>
      <c r="C39" s="340"/>
      <c r="D39" s="340"/>
      <c r="E39" s="341"/>
      <c r="F39" s="341"/>
      <c r="G39" s="340"/>
      <c r="H39" s="340"/>
      <c r="I39" s="340"/>
      <c r="J39" s="340"/>
      <c r="K39" s="342"/>
    </row>
    <row r="40" spans="1:11" s="307" customFormat="1" ht="12" customHeight="1">
      <c r="A40" s="343" t="s">
        <v>239</v>
      </c>
      <c r="B40" s="344"/>
      <c r="C40" s="344"/>
      <c r="D40" s="344"/>
      <c r="E40" s="345"/>
      <c r="F40" s="345"/>
      <c r="G40" s="344"/>
      <c r="H40" s="344"/>
      <c r="I40" s="344"/>
      <c r="J40" s="344"/>
      <c r="K40" s="346"/>
    </row>
    <row r="41" spans="1:11" s="351" customFormat="1" ht="12" customHeight="1">
      <c r="A41" s="347" t="s">
        <v>240</v>
      </c>
      <c r="B41" s="348"/>
      <c r="C41" s="348"/>
      <c r="D41" s="348"/>
      <c r="E41" s="349"/>
      <c r="F41" s="349"/>
      <c r="G41" s="348"/>
      <c r="H41" s="348"/>
      <c r="I41" s="348"/>
      <c r="J41" s="348"/>
      <c r="K41" s="350"/>
    </row>
    <row r="42" spans="1:11" s="351" customFormat="1" ht="12" customHeight="1">
      <c r="A42" s="352" t="s">
        <v>262</v>
      </c>
      <c r="B42" s="348"/>
      <c r="C42" s="348"/>
      <c r="D42" s="348"/>
      <c r="E42" s="349"/>
      <c r="F42" s="349"/>
      <c r="G42" s="348"/>
      <c r="H42" s="348"/>
      <c r="I42" s="348"/>
      <c r="J42" s="348"/>
      <c r="K42" s="350"/>
    </row>
    <row r="43" spans="1:11" ht="13.5">
      <c r="A43" s="343" t="s">
        <v>236</v>
      </c>
      <c r="B43" s="291"/>
      <c r="C43" s="291"/>
      <c r="D43" s="291"/>
      <c r="E43" s="328"/>
      <c r="F43" s="328"/>
      <c r="G43" s="291"/>
      <c r="H43" s="291"/>
      <c r="I43" s="291"/>
      <c r="J43" s="291"/>
      <c r="K43" s="329"/>
    </row>
    <row r="44" spans="1:11">
      <c r="A44" s="301"/>
      <c r="B44" s="289"/>
      <c r="C44" s="289"/>
      <c r="D44" s="289"/>
      <c r="E44" s="300"/>
      <c r="F44" s="300"/>
      <c r="G44" s="289"/>
      <c r="H44" s="289"/>
      <c r="I44" s="289"/>
      <c r="J44" s="289"/>
      <c r="K44" s="301"/>
    </row>
    <row r="45" spans="1:11">
      <c r="A45" s="301"/>
      <c r="B45" s="289"/>
      <c r="C45" s="289"/>
      <c r="D45" s="289"/>
      <c r="E45" s="300"/>
      <c r="F45" s="300"/>
      <c r="G45" s="289"/>
      <c r="H45" s="289"/>
      <c r="I45" s="289"/>
      <c r="J45" s="289"/>
      <c r="K45" s="301"/>
    </row>
  </sheetData>
  <mergeCells count="11">
    <mergeCell ref="J7:J8"/>
    <mergeCell ref="A6:A8"/>
    <mergeCell ref="H6:J6"/>
    <mergeCell ref="K6:K8"/>
    <mergeCell ref="B7:B8"/>
    <mergeCell ref="C7:C8"/>
    <mergeCell ref="D7:D8"/>
    <mergeCell ref="E7:E8"/>
    <mergeCell ref="F7:G7"/>
    <mergeCell ref="H7:H8"/>
    <mergeCell ref="I7:I8"/>
  </mergeCells>
  <pageMargins left="0.98425196850393704" right="0.98425196850393704" top="0.98425196850393704" bottom="0.98425196850393704" header="0.51181102362204722" footer="0.51181102362204722"/>
  <pageSetup paperSize="9" scale="8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0x0085CFDFD086053342A1ED7978898FA83A</ContentTypeId>
    <TemplateUrl xmlns="http://schemas.microsoft.com/sharepoint/v3" xsi:nil="true"/>
    <Osoba xmlns="D0DFCF85-0586-4233-A1ED-7978898FA83A">STAT\POSWIATAJ</Osoba>
    <_SourceUrl xmlns="http://schemas.microsoft.com/sharepoint/v3" xsi:nil="true"/>
    <xd_ProgID xmlns="http://schemas.microsoft.com/sharepoint/v3" xsi:nil="true"/>
    <Odbiorcy2 xmlns="D0DFCF85-0586-4233-A1ED-7978898FA83A" xsi:nil="true"/>
    <Order xmlns="http://schemas.microsoft.com/sharepoint/v3" xsi:nil="true"/>
    <NazwaPliku xmlns="D0DFCF85-0586-4233-A1ED-7978898FA83A">RSW_2017_Dział III_Wymiar sprawiedliwości+tablice przegladowe+Aneks.xlsx.xlsx</NazwaPliku>
    <_SharedFileIndex xmlns="http://schemas.microsoft.com/sharepoint/v3" xsi:nil="true"/>
    <MetaInfo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85CFDFD086053342A1ED7978898FA83A" ma:contentTypeVersion="" ma:contentTypeDescription="" ma:contentTypeScope="" ma:versionID="c5d0691f649e8b491061d89355f6e0cc">
  <xsd:schema xmlns:xsd="http://www.w3.org/2001/XMLSchema" xmlns:xs="http://www.w3.org/2001/XMLSchema" xmlns:p="http://schemas.microsoft.com/office/2006/metadata/properties" xmlns:ns1="http://schemas.microsoft.com/sharepoint/v3" xmlns:ns2="D0DFCF85-0586-4233-A1ED-7978898FA83A" targetNamespace="http://schemas.microsoft.com/office/2006/metadata/properties" ma:root="true" ma:fieldsID="13efb833254f601d6cf1c552c9466227" ns1:_="" ns2:_="">
    <xsd:import namespace="http://schemas.microsoft.com/sharepoint/v3"/>
    <xsd:import namespace="D0DFCF85-0586-4233-A1ED-7978898FA83A"/>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DFCF85-0586-4233-A1ED-7978898FA83A"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977052-F877-4E44-B52A-E548BA01ECC6}">
  <ds:schemaRefs>
    <ds:schemaRef ds:uri="http://purl.org/dc/elements/1.1/"/>
    <ds:schemaRef ds:uri="http://schemas.openxmlformats.org/package/2006/metadata/core-properties"/>
    <ds:schemaRef ds:uri="http://schemas.microsoft.com/office/2006/metadata/properties"/>
    <ds:schemaRef ds:uri="http://purl.org/dc/terms/"/>
    <ds:schemaRef ds:uri="http://purl.org/dc/dcmitype/"/>
    <ds:schemaRef ds:uri="http://schemas.microsoft.com/office/2006/documentManagement/types"/>
    <ds:schemaRef ds:uri="http://schemas.microsoft.com/sharepoint/v3"/>
    <ds:schemaRef ds:uri="http://schemas.microsoft.com/office/infopath/2007/PartnerControls"/>
    <ds:schemaRef ds:uri="D0DFCF85-0586-4233-A1ED-7978898FA83A"/>
    <ds:schemaRef ds:uri="http://www.w3.org/XML/1998/namespace"/>
  </ds:schemaRefs>
</ds:datastoreItem>
</file>

<file path=customXml/itemProps2.xml><?xml version="1.0" encoding="utf-8"?>
<ds:datastoreItem xmlns:ds="http://schemas.openxmlformats.org/officeDocument/2006/customXml" ds:itemID="{B1DE134E-6F66-417B-9A26-E03ECED5E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DFCF85-0586-4233-A1ED-7978898FA8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Tabl.1</vt:lpstr>
      <vt:lpstr>Tabl.2</vt:lpstr>
      <vt:lpstr>Tabl.3</vt:lpstr>
      <vt:lpstr>Tabl.4</vt:lpstr>
      <vt:lpstr>Tabl.5</vt:lpstr>
      <vt:lpstr>Tabl.6</vt:lpstr>
      <vt:lpstr> Tabl.7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Rajecka Ilona</dc:creator>
  <cp:lastModifiedBy>Poświata  Joanna</cp:lastModifiedBy>
  <cp:lastPrinted>2018-01-08T07:24:31Z</cp:lastPrinted>
  <dcterms:created xsi:type="dcterms:W3CDTF">2016-07-29T09:26:40Z</dcterms:created>
  <dcterms:modified xsi:type="dcterms:W3CDTF">2018-01-15T14:40:56Z</dcterms:modified>
</cp:coreProperties>
</file>